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amiliaa\Desktop\"/>
    </mc:Choice>
  </mc:AlternateContent>
  <bookViews>
    <workbookView xWindow="0" yWindow="0" windowWidth="9300" windowHeight="9660"/>
  </bookViews>
  <sheets>
    <sheet name="PPNE1" sheetId="2" r:id="rId1"/>
    <sheet name="PPNE2" sheetId="55" r:id="rId2"/>
    <sheet name="Sheet1" sheetId="57" state="hidden" r:id="rId3"/>
    <sheet name="PPNE2.1" sheetId="58" r:id="rId4"/>
    <sheet name="PPNE3" sheetId="63" r:id="rId5"/>
    <sheet name="PPNE4" sheetId="64" r:id="rId6"/>
    <sheet name="PPNE5" sheetId="65" r:id="rId7"/>
    <sheet name="Insumos" sheetId="54"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7" hidden="1">Insumos!$A$1:$E$517</definedName>
    <definedName name="_xlnm._FilterDatabase" localSheetId="1" hidden="1">PPNE2!$A$8:$BV$91</definedName>
    <definedName name="_xlnm.Print_Area" localSheetId="6">PPNE5!$A$1:$K$522</definedName>
    <definedName name="CodigoActividad">[1]!Tabla2[Código]</definedName>
    <definedName name="Insumos" localSheetId="1">[2]Insumos!$A$540:$A$583</definedName>
    <definedName name="Insumos">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[1]LSIns!$F$5:$F$8</definedName>
    <definedName name="lsGasoil">Insumos!$C$142:$C$149</definedName>
    <definedName name="lsHerramientasMenores">Insumos!$C$150:$C$179</definedName>
    <definedName name="lsImpresionyEncuadernacion">Insumos!$C$180</definedName>
    <definedName name="lsInsumos">[1]LSIns!$B$5:$B$45</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[1]Catalogo!$D$11:$D$16</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[1]Catalogo!$B$3:$B$6</definedName>
    <definedName name="Productos">[1]!Tabla3[Productos]</definedName>
    <definedName name="Provincias">[1]Prov!$F$2:$F$33</definedName>
    <definedName name="_xlnm.Print_Titles" localSheetId="6">PPNE5!$1:$18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55" l="1"/>
  <c r="G91" i="55"/>
  <c r="H91" i="55"/>
  <c r="I91" i="55"/>
  <c r="J91" i="55"/>
  <c r="K91" i="55"/>
  <c r="L91" i="55"/>
  <c r="M91" i="55"/>
  <c r="N91" i="55"/>
  <c r="O91" i="55"/>
  <c r="P91" i="55"/>
  <c r="Q91" i="55"/>
  <c r="R62" i="55"/>
  <c r="R86" i="55"/>
  <c r="R74" i="55" l="1"/>
  <c r="R70" i="55"/>
  <c r="R71" i="55"/>
  <c r="R55" i="55"/>
  <c r="R69" i="55"/>
  <c r="R64" i="55"/>
  <c r="R65" i="55"/>
  <c r="R66" i="55"/>
  <c r="R67" i="55"/>
  <c r="R68" i="55"/>
  <c r="R47" i="55" l="1"/>
  <c r="R48" i="55"/>
  <c r="R49" i="55"/>
  <c r="A1" i="65" l="1"/>
  <c r="A5" i="65"/>
  <c r="G9" i="65"/>
  <c r="G11" i="65"/>
  <c r="G12" i="65"/>
  <c r="G20" i="65"/>
  <c r="J21" i="65"/>
  <c r="J22" i="65"/>
  <c r="J23" i="65"/>
  <c r="J24" i="65"/>
  <c r="J25" i="65"/>
  <c r="J26" i="65"/>
  <c r="J27" i="65"/>
  <c r="H28" i="65"/>
  <c r="J29" i="65"/>
  <c r="J30" i="65"/>
  <c r="J31" i="65"/>
  <c r="J32" i="65"/>
  <c r="J33" i="65"/>
  <c r="J34" i="65"/>
  <c r="J35" i="65"/>
  <c r="J36" i="65"/>
  <c r="J38" i="65"/>
  <c r="H39" i="65"/>
  <c r="J39" i="65" s="1"/>
  <c r="J40" i="65"/>
  <c r="H41" i="65"/>
  <c r="J41" i="65" s="1"/>
  <c r="J42" i="65"/>
  <c r="J43" i="65"/>
  <c r="J44" i="65"/>
  <c r="J45" i="65"/>
  <c r="J47" i="65"/>
  <c r="J50" i="65"/>
  <c r="H51" i="65"/>
  <c r="J51" i="65" s="1"/>
  <c r="J52" i="65"/>
  <c r="J53" i="65"/>
  <c r="J54" i="65"/>
  <c r="J55" i="65"/>
  <c r="J56" i="65"/>
  <c r="J57" i="65"/>
  <c r="J58" i="65"/>
  <c r="J59" i="65"/>
  <c r="J60" i="65"/>
  <c r="J61" i="65"/>
  <c r="J63" i="65"/>
  <c r="H65" i="65"/>
  <c r="H64" i="65" s="1"/>
  <c r="J66" i="65"/>
  <c r="J67" i="65"/>
  <c r="J69" i="65"/>
  <c r="J70" i="65"/>
  <c r="H71" i="65"/>
  <c r="J73" i="65"/>
  <c r="J75" i="65"/>
  <c r="J76" i="65"/>
  <c r="J77" i="65"/>
  <c r="J78" i="65"/>
  <c r="G80" i="65"/>
  <c r="H80" i="65"/>
  <c r="H79" i="65" s="1"/>
  <c r="J81" i="65"/>
  <c r="J82" i="65"/>
  <c r="J83" i="65"/>
  <c r="J85" i="65"/>
  <c r="J87" i="65"/>
  <c r="H89" i="65"/>
  <c r="J91" i="65"/>
  <c r="J93" i="65"/>
  <c r="J95" i="65"/>
  <c r="J97" i="65"/>
  <c r="J99" i="65"/>
  <c r="J101" i="65"/>
  <c r="J102" i="65"/>
  <c r="J104" i="65"/>
  <c r="J106" i="65"/>
  <c r="H107" i="65"/>
  <c r="J109" i="65"/>
  <c r="J111" i="65"/>
  <c r="H112" i="65"/>
  <c r="J114" i="65"/>
  <c r="J116" i="65"/>
  <c r="H117" i="65"/>
  <c r="J119" i="65"/>
  <c r="J121" i="65"/>
  <c r="J123" i="65"/>
  <c r="J125" i="65"/>
  <c r="J128" i="65"/>
  <c r="J130" i="65"/>
  <c r="J132" i="65"/>
  <c r="J133" i="65"/>
  <c r="J134" i="65"/>
  <c r="J135" i="65"/>
  <c r="J136" i="65"/>
  <c r="J138" i="65"/>
  <c r="G139" i="65"/>
  <c r="H139" i="65"/>
  <c r="I139" i="65"/>
  <c r="J140" i="65"/>
  <c r="J142" i="65"/>
  <c r="G143" i="65"/>
  <c r="H143" i="65"/>
  <c r="I143" i="65"/>
  <c r="J144" i="65"/>
  <c r="J143" i="65" s="1"/>
  <c r="J146" i="65"/>
  <c r="J149" i="65"/>
  <c r="J151" i="65"/>
  <c r="J153" i="65"/>
  <c r="J155" i="65"/>
  <c r="G156" i="65"/>
  <c r="H156" i="65"/>
  <c r="I156" i="65"/>
  <c r="J157" i="65"/>
  <c r="J156" i="65" s="1"/>
  <c r="G158" i="65"/>
  <c r="H158" i="65"/>
  <c r="I158" i="65"/>
  <c r="J158" i="65"/>
  <c r="J159" i="65"/>
  <c r="G160" i="65"/>
  <c r="H160" i="65"/>
  <c r="I160" i="65"/>
  <c r="J161" i="65"/>
  <c r="G162" i="65"/>
  <c r="H162" i="65"/>
  <c r="I162" i="65"/>
  <c r="J163" i="65"/>
  <c r="J162" i="65" s="1"/>
  <c r="G164" i="65"/>
  <c r="H164" i="65"/>
  <c r="I164" i="65"/>
  <c r="J165" i="65"/>
  <c r="J164" i="65" s="1"/>
  <c r="H167" i="65"/>
  <c r="J168" i="65"/>
  <c r="J169" i="65"/>
  <c r="J170" i="65"/>
  <c r="J171" i="65"/>
  <c r="J172" i="65"/>
  <c r="J173" i="65"/>
  <c r="J174" i="65"/>
  <c r="H175" i="65"/>
  <c r="J176" i="65"/>
  <c r="J177" i="65"/>
  <c r="J178" i="65"/>
  <c r="J179" i="65"/>
  <c r="J180" i="65"/>
  <c r="J181" i="65"/>
  <c r="J183" i="65"/>
  <c r="H184" i="65"/>
  <c r="J186" i="65"/>
  <c r="J188" i="65"/>
  <c r="J190" i="65"/>
  <c r="J192" i="65"/>
  <c r="J194" i="65"/>
  <c r="J195" i="65"/>
  <c r="J196" i="65"/>
  <c r="J198" i="65"/>
  <c r="J199" i="65"/>
  <c r="J200" i="65"/>
  <c r="J201" i="65"/>
  <c r="J203" i="65"/>
  <c r="J204" i="65"/>
  <c r="J205" i="65"/>
  <c r="J206" i="65"/>
  <c r="J207" i="65"/>
  <c r="J208" i="65"/>
  <c r="J210" i="65"/>
  <c r="J211" i="65"/>
  <c r="J212" i="65"/>
  <c r="J214" i="65"/>
  <c r="J215" i="65"/>
  <c r="J216" i="65"/>
  <c r="J217" i="65"/>
  <c r="J218" i="65"/>
  <c r="G220" i="65"/>
  <c r="H220" i="65"/>
  <c r="G223" i="65"/>
  <c r="H223" i="65"/>
  <c r="J228" i="65"/>
  <c r="J229" i="65"/>
  <c r="G230" i="65"/>
  <c r="H230" i="65"/>
  <c r="I230" i="65"/>
  <c r="J231" i="65"/>
  <c r="J230" i="65" s="1"/>
  <c r="J233" i="65"/>
  <c r="J234" i="65"/>
  <c r="J235" i="65"/>
  <c r="G236" i="65"/>
  <c r="H236" i="65"/>
  <c r="I236" i="65"/>
  <c r="J237" i="65"/>
  <c r="J236" i="65" s="1"/>
  <c r="G239" i="65"/>
  <c r="H239" i="65"/>
  <c r="I239" i="65"/>
  <c r="J240" i="65"/>
  <c r="J239" i="65" s="1"/>
  <c r="G241" i="65"/>
  <c r="H241" i="65"/>
  <c r="I241" i="65"/>
  <c r="J242" i="65"/>
  <c r="J241" i="65" s="1"/>
  <c r="G243" i="65"/>
  <c r="H243" i="65"/>
  <c r="I243" i="65"/>
  <c r="J244" i="65"/>
  <c r="J243" i="65" s="1"/>
  <c r="G245" i="65"/>
  <c r="H245" i="65"/>
  <c r="I245" i="65"/>
  <c r="J246" i="65"/>
  <c r="J249" i="65"/>
  <c r="G250" i="65"/>
  <c r="H250" i="65"/>
  <c r="I250" i="65"/>
  <c r="J251" i="65"/>
  <c r="J250" i="65" s="1"/>
  <c r="G252" i="65"/>
  <c r="H252" i="65"/>
  <c r="I252" i="65"/>
  <c r="J253" i="65"/>
  <c r="J252" i="65" s="1"/>
  <c r="G254" i="65"/>
  <c r="H254" i="65"/>
  <c r="I254" i="65"/>
  <c r="J255" i="65"/>
  <c r="G256" i="65"/>
  <c r="H256" i="65"/>
  <c r="I256" i="65"/>
  <c r="J257" i="65"/>
  <c r="G258" i="65"/>
  <c r="H258" i="65"/>
  <c r="I258" i="65"/>
  <c r="J259" i="65"/>
  <c r="J258" i="65" s="1"/>
  <c r="G261" i="65"/>
  <c r="H261" i="65"/>
  <c r="I261" i="65"/>
  <c r="J262" i="65"/>
  <c r="J261" i="65" s="1"/>
  <c r="G263" i="65"/>
  <c r="H263" i="65"/>
  <c r="I263" i="65"/>
  <c r="J264" i="65"/>
  <c r="J263" i="65" s="1"/>
  <c r="G266" i="65"/>
  <c r="H266" i="65"/>
  <c r="I266" i="65"/>
  <c r="J267" i="65"/>
  <c r="G268" i="65"/>
  <c r="H268" i="65"/>
  <c r="I268" i="65"/>
  <c r="J269" i="65"/>
  <c r="G270" i="65"/>
  <c r="H270" i="65"/>
  <c r="I270" i="65"/>
  <c r="J270" i="65"/>
  <c r="J271" i="65"/>
  <c r="G272" i="65"/>
  <c r="H272" i="65"/>
  <c r="I272" i="65"/>
  <c r="J273" i="65"/>
  <c r="J272" i="65" s="1"/>
  <c r="G274" i="65"/>
  <c r="H274" i="65"/>
  <c r="I274" i="65"/>
  <c r="J275" i="65"/>
  <c r="G277" i="65"/>
  <c r="H277" i="65"/>
  <c r="I277" i="65"/>
  <c r="J278" i="65"/>
  <c r="J279" i="65"/>
  <c r="J280" i="65"/>
  <c r="J281" i="65"/>
  <c r="J282" i="65"/>
  <c r="G283" i="65"/>
  <c r="H283" i="65"/>
  <c r="I283" i="65"/>
  <c r="J284" i="65"/>
  <c r="J285" i="65"/>
  <c r="J286" i="65"/>
  <c r="G287" i="65"/>
  <c r="H287" i="65"/>
  <c r="I287" i="65"/>
  <c r="J288" i="65"/>
  <c r="J289" i="65"/>
  <c r="J290" i="65"/>
  <c r="J291" i="65"/>
  <c r="J292" i="65"/>
  <c r="J293" i="65"/>
  <c r="G294" i="65"/>
  <c r="H294" i="65"/>
  <c r="I294" i="65"/>
  <c r="J295" i="65"/>
  <c r="J296" i="65"/>
  <c r="J297" i="65"/>
  <c r="J298" i="65"/>
  <c r="J299" i="65"/>
  <c r="J300" i="65"/>
  <c r="J301" i="65"/>
  <c r="G302" i="65"/>
  <c r="H302" i="65"/>
  <c r="I302" i="65"/>
  <c r="J303" i="65"/>
  <c r="J302" i="65" s="1"/>
  <c r="G305" i="65"/>
  <c r="H305" i="65"/>
  <c r="I305" i="65"/>
  <c r="J306" i="65"/>
  <c r="J307" i="65"/>
  <c r="J308" i="65"/>
  <c r="J309" i="65"/>
  <c r="J310" i="65"/>
  <c r="J311" i="65"/>
  <c r="J312" i="65"/>
  <c r="G313" i="65"/>
  <c r="H313" i="65"/>
  <c r="I313" i="65"/>
  <c r="J314" i="65"/>
  <c r="J315" i="65"/>
  <c r="J316" i="65"/>
  <c r="J317" i="65"/>
  <c r="J318" i="65"/>
  <c r="J319" i="65"/>
  <c r="J320" i="65"/>
  <c r="J323" i="65"/>
  <c r="J325" i="65"/>
  <c r="G327" i="65"/>
  <c r="H327" i="65"/>
  <c r="I327" i="65"/>
  <c r="J328" i="65"/>
  <c r="J327" i="65" s="1"/>
  <c r="G329" i="65"/>
  <c r="H329" i="65"/>
  <c r="I329" i="65"/>
  <c r="J330" i="65"/>
  <c r="J329" i="65" s="1"/>
  <c r="G331" i="65"/>
  <c r="H331" i="65"/>
  <c r="I331" i="65"/>
  <c r="J332" i="65"/>
  <c r="J331" i="65" s="1"/>
  <c r="G333" i="65"/>
  <c r="H333" i="65"/>
  <c r="I333" i="65"/>
  <c r="J334" i="65"/>
  <c r="G335" i="65"/>
  <c r="H335" i="65"/>
  <c r="I335" i="65"/>
  <c r="J336" i="65"/>
  <c r="J335" i="65" s="1"/>
  <c r="G337" i="65"/>
  <c r="H337" i="65"/>
  <c r="I337" i="65"/>
  <c r="J338" i="65"/>
  <c r="J337" i="65" s="1"/>
  <c r="G339" i="65"/>
  <c r="H339" i="65"/>
  <c r="I339" i="65"/>
  <c r="J340" i="65"/>
  <c r="J339" i="65" s="1"/>
  <c r="G341" i="65"/>
  <c r="H341" i="65"/>
  <c r="I341" i="65"/>
  <c r="J342" i="65"/>
  <c r="G343" i="65"/>
  <c r="H343" i="65"/>
  <c r="I343" i="65"/>
  <c r="J344" i="65"/>
  <c r="J343" i="65" s="1"/>
  <c r="H345" i="65"/>
  <c r="G347" i="65"/>
  <c r="H347" i="65"/>
  <c r="I347" i="65"/>
  <c r="J348" i="65"/>
  <c r="J349" i="65"/>
  <c r="J350" i="65"/>
  <c r="G351" i="65"/>
  <c r="H351" i="65"/>
  <c r="I351" i="65"/>
  <c r="J352" i="65"/>
  <c r="J353" i="65"/>
  <c r="J354" i="65"/>
  <c r="G355" i="65"/>
  <c r="H355" i="65"/>
  <c r="I355" i="65"/>
  <c r="J356" i="65"/>
  <c r="J357" i="65"/>
  <c r="J359" i="65"/>
  <c r="G360" i="65"/>
  <c r="H360" i="65"/>
  <c r="I360" i="65"/>
  <c r="J361" i="65"/>
  <c r="G363" i="65"/>
  <c r="H363" i="65"/>
  <c r="I363" i="65"/>
  <c r="J364" i="65"/>
  <c r="J363" i="65" s="1"/>
  <c r="J366" i="65"/>
  <c r="J367" i="65"/>
  <c r="J368" i="65"/>
  <c r="G369" i="65"/>
  <c r="H369" i="65"/>
  <c r="I369" i="65"/>
  <c r="J370" i="65"/>
  <c r="J371" i="65"/>
  <c r="J372" i="65"/>
  <c r="G374" i="65"/>
  <c r="H374" i="65"/>
  <c r="I374" i="65"/>
  <c r="J375" i="65"/>
  <c r="J376" i="65"/>
  <c r="J377" i="65"/>
  <c r="G379" i="65"/>
  <c r="H379" i="65"/>
  <c r="I379" i="65"/>
  <c r="J380" i="65"/>
  <c r="J379" i="65" s="1"/>
  <c r="J382" i="65"/>
  <c r="J384" i="65"/>
  <c r="J386" i="65"/>
  <c r="G388" i="65"/>
  <c r="H388" i="65"/>
  <c r="I388" i="65"/>
  <c r="J389" i="65"/>
  <c r="J388" i="65" s="1"/>
  <c r="J391" i="65"/>
  <c r="J393" i="65"/>
  <c r="G395" i="65"/>
  <c r="H395" i="65"/>
  <c r="I395" i="65"/>
  <c r="J396" i="65"/>
  <c r="J395" i="65" s="1"/>
  <c r="G397" i="65"/>
  <c r="H397" i="65"/>
  <c r="I397" i="65"/>
  <c r="J398" i="65"/>
  <c r="G399" i="65"/>
  <c r="H399" i="65"/>
  <c r="I399" i="65"/>
  <c r="J400" i="65"/>
  <c r="J399" i="65" s="1"/>
  <c r="G401" i="65"/>
  <c r="H401" i="65"/>
  <c r="I401" i="65"/>
  <c r="J402" i="65"/>
  <c r="J401" i="65" s="1"/>
  <c r="J405" i="65"/>
  <c r="G406" i="65"/>
  <c r="H406" i="65"/>
  <c r="I406" i="65"/>
  <c r="J407" i="65"/>
  <c r="J406" i="65" s="1"/>
  <c r="J409" i="65"/>
  <c r="G412" i="65"/>
  <c r="H412" i="65"/>
  <c r="I412" i="65"/>
  <c r="J413" i="65"/>
  <c r="J412" i="65" s="1"/>
  <c r="G414" i="65"/>
  <c r="H414" i="65"/>
  <c r="I414" i="65"/>
  <c r="J414" i="65"/>
  <c r="J415" i="65"/>
  <c r="G416" i="65"/>
  <c r="H416" i="65"/>
  <c r="I416" i="65"/>
  <c r="J417" i="65"/>
  <c r="J416" i="65" s="1"/>
  <c r="G418" i="65"/>
  <c r="H418" i="65"/>
  <c r="I418" i="65"/>
  <c r="J419" i="65"/>
  <c r="J418" i="65" s="1"/>
  <c r="G420" i="65"/>
  <c r="H420" i="65"/>
  <c r="I420" i="65"/>
  <c r="J421" i="65"/>
  <c r="G423" i="65"/>
  <c r="H423" i="65"/>
  <c r="I423" i="65"/>
  <c r="J424" i="65"/>
  <c r="J423" i="65" s="1"/>
  <c r="J426" i="65"/>
  <c r="G427" i="65"/>
  <c r="H427" i="65"/>
  <c r="I427" i="65"/>
  <c r="J428" i="65"/>
  <c r="J427" i="65" s="1"/>
  <c r="G429" i="65"/>
  <c r="H429" i="65"/>
  <c r="I429" i="65"/>
  <c r="J430" i="65"/>
  <c r="J429" i="65" s="1"/>
  <c r="G432" i="65"/>
  <c r="H432" i="65"/>
  <c r="I432" i="65"/>
  <c r="J433" i="65"/>
  <c r="J432" i="65" s="1"/>
  <c r="G434" i="65"/>
  <c r="H434" i="65"/>
  <c r="I434" i="65"/>
  <c r="J434" i="65"/>
  <c r="J435" i="65"/>
  <c r="G436" i="65"/>
  <c r="H436" i="65"/>
  <c r="I436" i="65"/>
  <c r="J437" i="65"/>
  <c r="G438" i="65"/>
  <c r="H438" i="65"/>
  <c r="I438" i="65"/>
  <c r="J439" i="65"/>
  <c r="J438" i="65" s="1"/>
  <c r="G441" i="65"/>
  <c r="H441" i="65"/>
  <c r="I441" i="65"/>
  <c r="J442" i="65"/>
  <c r="J441" i="65" s="1"/>
  <c r="G443" i="65"/>
  <c r="H443" i="65"/>
  <c r="I443" i="65"/>
  <c r="J444" i="65"/>
  <c r="J443" i="65" s="1"/>
  <c r="G445" i="65"/>
  <c r="H445" i="65"/>
  <c r="I445" i="65"/>
  <c r="J446" i="65"/>
  <c r="J445" i="65" s="1"/>
  <c r="G448" i="65"/>
  <c r="H448" i="65"/>
  <c r="I448" i="65"/>
  <c r="J449" i="65"/>
  <c r="G450" i="65"/>
  <c r="H450" i="65"/>
  <c r="I450" i="65"/>
  <c r="J451" i="65"/>
  <c r="J450" i="65" s="1"/>
  <c r="G452" i="65"/>
  <c r="H452" i="65"/>
  <c r="I452" i="65"/>
  <c r="J453" i="65"/>
  <c r="J452" i="65" s="1"/>
  <c r="G454" i="65"/>
  <c r="H454" i="65"/>
  <c r="I454" i="65"/>
  <c r="J455" i="65"/>
  <c r="J454" i="65" s="1"/>
  <c r="G456" i="65"/>
  <c r="H456" i="65"/>
  <c r="I456" i="65"/>
  <c r="J457" i="65"/>
  <c r="J456" i="65" s="1"/>
  <c r="G458" i="65"/>
  <c r="H458" i="65"/>
  <c r="I458" i="65"/>
  <c r="J459" i="65"/>
  <c r="J458" i="65" s="1"/>
  <c r="G460" i="65"/>
  <c r="H460" i="65"/>
  <c r="I460" i="65"/>
  <c r="J461" i="65"/>
  <c r="J464" i="65"/>
  <c r="G465" i="65"/>
  <c r="H465" i="65"/>
  <c r="H462" i="65" s="1"/>
  <c r="I465" i="65"/>
  <c r="J466" i="65"/>
  <c r="J465" i="65" s="1"/>
  <c r="G468" i="65"/>
  <c r="H468" i="65"/>
  <c r="I468" i="65"/>
  <c r="J469" i="65"/>
  <c r="J468" i="65" s="1"/>
  <c r="G470" i="65"/>
  <c r="H470" i="65"/>
  <c r="I470" i="65"/>
  <c r="J471" i="65"/>
  <c r="J472" i="65"/>
  <c r="G473" i="65"/>
  <c r="H473" i="65"/>
  <c r="I473" i="65"/>
  <c r="J474" i="65"/>
  <c r="J473" i="65" s="1"/>
  <c r="G475" i="65"/>
  <c r="H475" i="65"/>
  <c r="I475" i="65"/>
  <c r="J476" i="65"/>
  <c r="J475" i="65" s="1"/>
  <c r="G477" i="65"/>
  <c r="H477" i="65"/>
  <c r="I477" i="65"/>
  <c r="J478" i="65"/>
  <c r="G479" i="65"/>
  <c r="H479" i="65"/>
  <c r="I479" i="65"/>
  <c r="J480" i="65"/>
  <c r="J481" i="65"/>
  <c r="J482" i="65"/>
  <c r="J483" i="65"/>
  <c r="G484" i="65"/>
  <c r="H484" i="65"/>
  <c r="I484" i="65"/>
  <c r="J485" i="65"/>
  <c r="H486" i="65"/>
  <c r="J488" i="65"/>
  <c r="J490" i="65"/>
  <c r="J492" i="65"/>
  <c r="G495" i="65"/>
  <c r="H495" i="65"/>
  <c r="I495" i="65"/>
  <c r="J496" i="65"/>
  <c r="J495" i="65" s="1"/>
  <c r="G497" i="65"/>
  <c r="H497" i="65"/>
  <c r="I497" i="65"/>
  <c r="J498" i="65"/>
  <c r="J497" i="65" s="1"/>
  <c r="G499" i="65"/>
  <c r="H499" i="65"/>
  <c r="I499" i="65"/>
  <c r="J500" i="65"/>
  <c r="J499" i="65" s="1"/>
  <c r="G501" i="65"/>
  <c r="H501" i="65"/>
  <c r="I501" i="65"/>
  <c r="J502" i="65"/>
  <c r="G503" i="65"/>
  <c r="H503" i="65"/>
  <c r="I503" i="65"/>
  <c r="J504" i="65"/>
  <c r="J503" i="65" s="1"/>
  <c r="G506" i="65"/>
  <c r="H506" i="65"/>
  <c r="I506" i="65"/>
  <c r="J507" i="65"/>
  <c r="J506" i="65" s="1"/>
  <c r="G508" i="65"/>
  <c r="H508" i="65"/>
  <c r="I508" i="65"/>
  <c r="J509" i="65"/>
  <c r="J508" i="65" s="1"/>
  <c r="G510" i="65"/>
  <c r="H510" i="65"/>
  <c r="I510" i="65"/>
  <c r="J511" i="65"/>
  <c r="J510" i="65" s="1"/>
  <c r="G512" i="65"/>
  <c r="H512" i="65"/>
  <c r="I512" i="65"/>
  <c r="J513" i="65"/>
  <c r="G514" i="65"/>
  <c r="H514" i="65"/>
  <c r="I514" i="65"/>
  <c r="J515" i="65"/>
  <c r="J514" i="65" s="1"/>
  <c r="G516" i="65"/>
  <c r="H516" i="65"/>
  <c r="I516" i="65"/>
  <c r="J516" i="65"/>
  <c r="J517" i="65"/>
  <c r="G519" i="65"/>
  <c r="H519" i="65"/>
  <c r="I519" i="65"/>
  <c r="J520" i="65"/>
  <c r="J519" i="65" s="1"/>
  <c r="G521" i="65"/>
  <c r="H521" i="65"/>
  <c r="I521" i="65"/>
  <c r="J522" i="65"/>
  <c r="J521" i="65" s="1"/>
  <c r="A1" i="64"/>
  <c r="A5" i="64"/>
  <c r="F6" i="64"/>
  <c r="F7" i="64"/>
  <c r="G9" i="64"/>
  <c r="G11" i="64"/>
  <c r="G12" i="64"/>
  <c r="G13" i="64"/>
  <c r="G21" i="64"/>
  <c r="H21" i="64"/>
  <c r="I21" i="64"/>
  <c r="J21" i="64"/>
  <c r="K21" i="64"/>
  <c r="L21" i="64"/>
  <c r="M22" i="64"/>
  <c r="N23" i="64"/>
  <c r="N24" i="64"/>
  <c r="N25" i="64"/>
  <c r="N26" i="64"/>
  <c r="N27" i="64"/>
  <c r="G28" i="64"/>
  <c r="H28" i="64"/>
  <c r="I28" i="64"/>
  <c r="J28" i="64"/>
  <c r="K28" i="64"/>
  <c r="L28" i="64"/>
  <c r="M28" i="64"/>
  <c r="N29" i="64"/>
  <c r="N30" i="64"/>
  <c r="N31" i="64"/>
  <c r="N32" i="64"/>
  <c r="N33" i="64"/>
  <c r="N34" i="64"/>
  <c r="N35" i="64"/>
  <c r="N36" i="64"/>
  <c r="G37" i="64"/>
  <c r="H37" i="64"/>
  <c r="I37" i="64"/>
  <c r="J37" i="64"/>
  <c r="K37" i="64"/>
  <c r="L37" i="64"/>
  <c r="M37" i="64"/>
  <c r="N38" i="64"/>
  <c r="N37" i="64" s="1"/>
  <c r="G39" i="64"/>
  <c r="H39" i="64"/>
  <c r="I39" i="64"/>
  <c r="K39" i="64"/>
  <c r="L39" i="64"/>
  <c r="M39" i="64"/>
  <c r="J40" i="64"/>
  <c r="G41" i="64"/>
  <c r="H41" i="64"/>
  <c r="I41" i="64"/>
  <c r="J41" i="64"/>
  <c r="K41" i="64"/>
  <c r="L41" i="64"/>
  <c r="M41" i="64"/>
  <c r="N42" i="64"/>
  <c r="N43" i="64"/>
  <c r="N44" i="64"/>
  <c r="N45" i="64"/>
  <c r="G46" i="64"/>
  <c r="H46" i="64"/>
  <c r="I46" i="64"/>
  <c r="J46" i="64"/>
  <c r="K46" i="64"/>
  <c r="L46" i="64"/>
  <c r="M46" i="64"/>
  <c r="N47" i="64"/>
  <c r="N46" i="64" s="1"/>
  <c r="G49" i="64"/>
  <c r="H49" i="64"/>
  <c r="I49" i="64"/>
  <c r="J49" i="64"/>
  <c r="K49" i="64"/>
  <c r="L49" i="64"/>
  <c r="M49" i="64"/>
  <c r="N50" i="64"/>
  <c r="N49" i="64" s="1"/>
  <c r="G51" i="64"/>
  <c r="H51" i="64"/>
  <c r="I51" i="64"/>
  <c r="J51" i="64"/>
  <c r="K51" i="64"/>
  <c r="L51" i="64"/>
  <c r="M51" i="64"/>
  <c r="N52" i="64"/>
  <c r="N53" i="64"/>
  <c r="N54" i="64"/>
  <c r="N55" i="64"/>
  <c r="N56" i="64"/>
  <c r="N57" i="64"/>
  <c r="N58" i="64"/>
  <c r="N59" i="64"/>
  <c r="N60" i="64"/>
  <c r="N61" i="64"/>
  <c r="G62" i="64"/>
  <c r="H62" i="64"/>
  <c r="I62" i="64"/>
  <c r="J62" i="64"/>
  <c r="K62" i="64"/>
  <c r="L62" i="64"/>
  <c r="M62" i="64"/>
  <c r="N63" i="64"/>
  <c r="N62" i="64" s="1"/>
  <c r="G65" i="64"/>
  <c r="H65" i="64"/>
  <c r="I65" i="64"/>
  <c r="J65" i="64"/>
  <c r="K65" i="64"/>
  <c r="L65" i="64"/>
  <c r="M65" i="64"/>
  <c r="N66" i="64"/>
  <c r="N67" i="64"/>
  <c r="G68" i="64"/>
  <c r="H68" i="64"/>
  <c r="I68" i="64"/>
  <c r="J68" i="64"/>
  <c r="K68" i="64"/>
  <c r="L68" i="64"/>
  <c r="M68" i="64"/>
  <c r="N69" i="64"/>
  <c r="N68" i="64" s="1"/>
  <c r="N70" i="64"/>
  <c r="G72" i="64"/>
  <c r="H72" i="64"/>
  <c r="I72" i="64"/>
  <c r="J72" i="64"/>
  <c r="K72" i="64"/>
  <c r="L72" i="64"/>
  <c r="M72" i="64"/>
  <c r="N72" i="64"/>
  <c r="N73" i="64"/>
  <c r="G74" i="64"/>
  <c r="H74" i="64"/>
  <c r="I74" i="64"/>
  <c r="J74" i="64"/>
  <c r="K74" i="64"/>
  <c r="L74" i="64"/>
  <c r="M74" i="64"/>
  <c r="N75" i="64"/>
  <c r="N76" i="64"/>
  <c r="N77" i="64"/>
  <c r="N78" i="64"/>
  <c r="G80" i="64"/>
  <c r="H80" i="64"/>
  <c r="I80" i="64"/>
  <c r="J80" i="64"/>
  <c r="K80" i="64"/>
  <c r="L80" i="64"/>
  <c r="M80" i="64"/>
  <c r="N81" i="64"/>
  <c r="N80" i="64" s="1"/>
  <c r="G82" i="64"/>
  <c r="H82" i="64"/>
  <c r="I82" i="64"/>
  <c r="J82" i="64"/>
  <c r="K82" i="64"/>
  <c r="L82" i="64"/>
  <c r="M82" i="64"/>
  <c r="N82" i="64"/>
  <c r="N83" i="64"/>
  <c r="G84" i="64"/>
  <c r="H84" i="64"/>
  <c r="I84" i="64"/>
  <c r="J84" i="64"/>
  <c r="K84" i="64"/>
  <c r="L84" i="64"/>
  <c r="M84" i="64"/>
  <c r="N85" i="64"/>
  <c r="N84" i="64" s="1"/>
  <c r="G86" i="64"/>
  <c r="H86" i="64"/>
  <c r="I86" i="64"/>
  <c r="J86" i="64"/>
  <c r="K86" i="64"/>
  <c r="L86" i="64"/>
  <c r="M86" i="64"/>
  <c r="N87" i="64"/>
  <c r="N86" i="64" s="1"/>
  <c r="G90" i="64"/>
  <c r="H90" i="64"/>
  <c r="I90" i="64"/>
  <c r="J90" i="64"/>
  <c r="K90" i="64"/>
  <c r="L90" i="64"/>
  <c r="M90" i="64"/>
  <c r="N91" i="64"/>
  <c r="G92" i="64"/>
  <c r="H92" i="64"/>
  <c r="I92" i="64"/>
  <c r="J92" i="64"/>
  <c r="K92" i="64"/>
  <c r="L92" i="64"/>
  <c r="M92" i="64"/>
  <c r="N93" i="64"/>
  <c r="N92" i="64" s="1"/>
  <c r="G94" i="64"/>
  <c r="H94" i="64"/>
  <c r="I94" i="64"/>
  <c r="J94" i="64"/>
  <c r="K94" i="64"/>
  <c r="L94" i="64"/>
  <c r="M94" i="64"/>
  <c r="N95" i="64"/>
  <c r="N94" i="64" s="1"/>
  <c r="G96" i="64"/>
  <c r="H96" i="64"/>
  <c r="I96" i="64"/>
  <c r="J96" i="64"/>
  <c r="K96" i="64"/>
  <c r="L96" i="64"/>
  <c r="M96" i="64"/>
  <c r="N97" i="64"/>
  <c r="N96" i="64" s="1"/>
  <c r="G98" i="64"/>
  <c r="H98" i="64"/>
  <c r="I98" i="64"/>
  <c r="J98" i="64"/>
  <c r="K98" i="64"/>
  <c r="L98" i="64"/>
  <c r="M98" i="64"/>
  <c r="N99" i="64"/>
  <c r="G100" i="64"/>
  <c r="H100" i="64"/>
  <c r="I100" i="64"/>
  <c r="J100" i="64"/>
  <c r="K100" i="64"/>
  <c r="L100" i="64"/>
  <c r="M100" i="64"/>
  <c r="N101" i="64"/>
  <c r="N102" i="64"/>
  <c r="G103" i="64"/>
  <c r="H103" i="64"/>
  <c r="I103" i="64"/>
  <c r="J103" i="64"/>
  <c r="K103" i="64"/>
  <c r="L103" i="64"/>
  <c r="M103" i="64"/>
  <c r="N104" i="64"/>
  <c r="N103" i="64" s="1"/>
  <c r="G105" i="64"/>
  <c r="H105" i="64"/>
  <c r="I105" i="64"/>
  <c r="J105" i="64"/>
  <c r="K105" i="64"/>
  <c r="L105" i="64"/>
  <c r="M105" i="64"/>
  <c r="N106" i="64"/>
  <c r="G108" i="64"/>
  <c r="H108" i="64"/>
  <c r="I108" i="64"/>
  <c r="J108" i="64"/>
  <c r="J107" i="64" s="1"/>
  <c r="K108" i="64"/>
  <c r="L108" i="64"/>
  <c r="M108" i="64"/>
  <c r="N108" i="64"/>
  <c r="N107" i="64" s="1"/>
  <c r="N109" i="64"/>
  <c r="G110" i="64"/>
  <c r="H110" i="64"/>
  <c r="I110" i="64"/>
  <c r="J110" i="64"/>
  <c r="K110" i="64"/>
  <c r="L110" i="64"/>
  <c r="M110" i="64"/>
  <c r="M107" i="64" s="1"/>
  <c r="N111" i="64"/>
  <c r="N110" i="64" s="1"/>
  <c r="G113" i="64"/>
  <c r="H113" i="64"/>
  <c r="I113" i="64"/>
  <c r="I112" i="64" s="1"/>
  <c r="J113" i="64"/>
  <c r="K113" i="64"/>
  <c r="L113" i="64"/>
  <c r="M113" i="64"/>
  <c r="M112" i="64" s="1"/>
  <c r="N114" i="64"/>
  <c r="N113" i="64" s="1"/>
  <c r="G115" i="64"/>
  <c r="H115" i="64"/>
  <c r="I115" i="64"/>
  <c r="J115" i="64"/>
  <c r="K115" i="64"/>
  <c r="L115" i="64"/>
  <c r="M115" i="64"/>
  <c r="N116" i="64"/>
  <c r="G118" i="64"/>
  <c r="H118" i="64"/>
  <c r="I118" i="64"/>
  <c r="J118" i="64"/>
  <c r="K118" i="64"/>
  <c r="L118" i="64"/>
  <c r="M118" i="64"/>
  <c r="N118" i="64"/>
  <c r="N119" i="64"/>
  <c r="G120" i="64"/>
  <c r="H120" i="64"/>
  <c r="I120" i="64"/>
  <c r="J120" i="64"/>
  <c r="K120" i="64"/>
  <c r="L120" i="64"/>
  <c r="M120" i="64"/>
  <c r="N121" i="64"/>
  <c r="N120" i="64" s="1"/>
  <c r="G122" i="64"/>
  <c r="H122" i="64"/>
  <c r="I122" i="64"/>
  <c r="J122" i="64"/>
  <c r="K122" i="64"/>
  <c r="L122" i="64"/>
  <c r="M122" i="64"/>
  <c r="N123" i="64"/>
  <c r="N122" i="64" s="1"/>
  <c r="G124" i="64"/>
  <c r="H124" i="64"/>
  <c r="I124" i="64"/>
  <c r="J124" i="64"/>
  <c r="K124" i="64"/>
  <c r="L124" i="64"/>
  <c r="M124" i="64"/>
  <c r="N125" i="64"/>
  <c r="G127" i="64"/>
  <c r="H127" i="64"/>
  <c r="I127" i="64"/>
  <c r="J127" i="64"/>
  <c r="K127" i="64"/>
  <c r="L127" i="64"/>
  <c r="M127" i="64"/>
  <c r="N127" i="64"/>
  <c r="N128" i="64"/>
  <c r="G129" i="64"/>
  <c r="H129" i="64"/>
  <c r="I129" i="64"/>
  <c r="J129" i="64"/>
  <c r="K129" i="64"/>
  <c r="L129" i="64"/>
  <c r="M129" i="64"/>
  <c r="N130" i="64"/>
  <c r="G131" i="64"/>
  <c r="H131" i="64"/>
  <c r="I131" i="64"/>
  <c r="J131" i="64"/>
  <c r="K131" i="64"/>
  <c r="L131" i="64"/>
  <c r="M131" i="64"/>
  <c r="N132" i="64"/>
  <c r="N133" i="64"/>
  <c r="N134" i="64"/>
  <c r="N135" i="64"/>
  <c r="N136" i="64"/>
  <c r="G137" i="64"/>
  <c r="H137" i="64"/>
  <c r="I137" i="64"/>
  <c r="J137" i="64"/>
  <c r="K137" i="64"/>
  <c r="L137" i="64"/>
  <c r="M137" i="64"/>
  <c r="N138" i="64"/>
  <c r="N137" i="64" s="1"/>
  <c r="G139" i="64"/>
  <c r="H139" i="64"/>
  <c r="I139" i="64"/>
  <c r="J139" i="64"/>
  <c r="K139" i="64"/>
  <c r="L139" i="64"/>
  <c r="M139" i="64"/>
  <c r="N140" i="64"/>
  <c r="N139" i="64" s="1"/>
  <c r="G141" i="64"/>
  <c r="H141" i="64"/>
  <c r="I141" i="64"/>
  <c r="J141" i="64"/>
  <c r="K141" i="64"/>
  <c r="L141" i="64"/>
  <c r="M141" i="64"/>
  <c r="N142" i="64"/>
  <c r="G143" i="64"/>
  <c r="H143" i="64"/>
  <c r="I143" i="64"/>
  <c r="J143" i="64"/>
  <c r="K143" i="64"/>
  <c r="L143" i="64"/>
  <c r="M143" i="64"/>
  <c r="N144" i="64"/>
  <c r="N143" i="64" s="1"/>
  <c r="G145" i="64"/>
  <c r="H145" i="64"/>
  <c r="I145" i="64"/>
  <c r="J145" i="64"/>
  <c r="K145" i="64"/>
  <c r="L145" i="64"/>
  <c r="M145" i="64"/>
  <c r="N146" i="64"/>
  <c r="G148" i="64"/>
  <c r="H148" i="64"/>
  <c r="I148" i="64"/>
  <c r="J148" i="64"/>
  <c r="K148" i="64"/>
  <c r="L148" i="64"/>
  <c r="M148" i="64"/>
  <c r="N149" i="64"/>
  <c r="N148" i="64" s="1"/>
  <c r="G150" i="64"/>
  <c r="H150" i="64"/>
  <c r="I150" i="64"/>
  <c r="J150" i="64"/>
  <c r="K150" i="64"/>
  <c r="L150" i="64"/>
  <c r="M150" i="64"/>
  <c r="N151" i="64"/>
  <c r="N150" i="64" s="1"/>
  <c r="G152" i="64"/>
  <c r="H152" i="64"/>
  <c r="I152" i="64"/>
  <c r="J152" i="64"/>
  <c r="K152" i="64"/>
  <c r="L152" i="64"/>
  <c r="M152" i="64"/>
  <c r="N152" i="64"/>
  <c r="N153" i="64"/>
  <c r="G154" i="64"/>
  <c r="H154" i="64"/>
  <c r="I154" i="64"/>
  <c r="J154" i="64"/>
  <c r="K154" i="64"/>
  <c r="L154" i="64"/>
  <c r="M154" i="64"/>
  <c r="N155" i="64"/>
  <c r="N154" i="64" s="1"/>
  <c r="G156" i="64"/>
  <c r="H156" i="64"/>
  <c r="I156" i="64"/>
  <c r="J156" i="64"/>
  <c r="K156" i="64"/>
  <c r="L156" i="64"/>
  <c r="M156" i="64"/>
  <c r="N157" i="64"/>
  <c r="N156" i="64" s="1"/>
  <c r="G158" i="64"/>
  <c r="H158" i="64"/>
  <c r="I158" i="64"/>
  <c r="J158" i="64"/>
  <c r="K158" i="64"/>
  <c r="L158" i="64"/>
  <c r="M158" i="64"/>
  <c r="N159" i="64"/>
  <c r="N158" i="64" s="1"/>
  <c r="G160" i="64"/>
  <c r="H160" i="64"/>
  <c r="I160" i="64"/>
  <c r="J160" i="64"/>
  <c r="K160" i="64"/>
  <c r="L160" i="64"/>
  <c r="M160" i="64"/>
  <c r="N160" i="64"/>
  <c r="N161" i="64"/>
  <c r="G162" i="64"/>
  <c r="H162" i="64"/>
  <c r="I162" i="64"/>
  <c r="J162" i="64"/>
  <c r="K162" i="64"/>
  <c r="L162" i="64"/>
  <c r="M162" i="64"/>
  <c r="N163" i="64"/>
  <c r="N162" i="64" s="1"/>
  <c r="G164" i="64"/>
  <c r="H164" i="64"/>
  <c r="I164" i="64"/>
  <c r="J164" i="64"/>
  <c r="K164" i="64"/>
  <c r="L164" i="64"/>
  <c r="M164" i="64"/>
  <c r="N164" i="64"/>
  <c r="N165" i="64"/>
  <c r="G167" i="64"/>
  <c r="H167" i="64"/>
  <c r="I167" i="64"/>
  <c r="J167" i="64"/>
  <c r="K167" i="64"/>
  <c r="L167" i="64"/>
  <c r="M167" i="64"/>
  <c r="N168" i="64"/>
  <c r="N169" i="64"/>
  <c r="N170" i="64"/>
  <c r="N171" i="64"/>
  <c r="N172" i="64"/>
  <c r="N173" i="64"/>
  <c r="N174" i="64"/>
  <c r="G175" i="64"/>
  <c r="H175" i="64"/>
  <c r="I175" i="64"/>
  <c r="I166" i="64" s="1"/>
  <c r="J175" i="64"/>
  <c r="K175" i="64"/>
  <c r="L175" i="64"/>
  <c r="M175" i="64"/>
  <c r="N176" i="64"/>
  <c r="N177" i="64"/>
  <c r="N178" i="64"/>
  <c r="N179" i="64"/>
  <c r="N180" i="64"/>
  <c r="N181" i="64"/>
  <c r="G182" i="64"/>
  <c r="H182" i="64"/>
  <c r="I182" i="64"/>
  <c r="J182" i="64"/>
  <c r="K182" i="64"/>
  <c r="L182" i="64"/>
  <c r="M182" i="64"/>
  <c r="N183" i="64"/>
  <c r="N182" i="64" s="1"/>
  <c r="G185" i="64"/>
  <c r="H185" i="64"/>
  <c r="I185" i="64"/>
  <c r="J185" i="64"/>
  <c r="K185" i="64"/>
  <c r="L185" i="64"/>
  <c r="M185" i="64"/>
  <c r="N186" i="64"/>
  <c r="G187" i="64"/>
  <c r="H187" i="64"/>
  <c r="I187" i="64"/>
  <c r="J187" i="64"/>
  <c r="K187" i="64"/>
  <c r="L187" i="64"/>
  <c r="M187" i="64"/>
  <c r="N188" i="64"/>
  <c r="N187" i="64" s="1"/>
  <c r="G189" i="64"/>
  <c r="H189" i="64"/>
  <c r="I189" i="64"/>
  <c r="J189" i="64"/>
  <c r="K189" i="64"/>
  <c r="L189" i="64"/>
  <c r="M189" i="64"/>
  <c r="N190" i="64"/>
  <c r="G191" i="64"/>
  <c r="H191" i="64"/>
  <c r="I191" i="64"/>
  <c r="J191" i="64"/>
  <c r="K191" i="64"/>
  <c r="L191" i="64"/>
  <c r="M191" i="64"/>
  <c r="N192" i="64"/>
  <c r="G193" i="64"/>
  <c r="H193" i="64"/>
  <c r="I193" i="64"/>
  <c r="J193" i="64"/>
  <c r="K193" i="64"/>
  <c r="L193" i="64"/>
  <c r="M193" i="64"/>
  <c r="N194" i="64"/>
  <c r="N195" i="64"/>
  <c r="N196" i="64"/>
  <c r="G197" i="64"/>
  <c r="H197" i="64"/>
  <c r="I197" i="64"/>
  <c r="J197" i="64"/>
  <c r="K197" i="64"/>
  <c r="L197" i="64"/>
  <c r="M197" i="64"/>
  <c r="N198" i="64"/>
  <c r="N199" i="64"/>
  <c r="N200" i="64"/>
  <c r="N201" i="64"/>
  <c r="G202" i="64"/>
  <c r="H202" i="64"/>
  <c r="I202" i="64"/>
  <c r="J202" i="64"/>
  <c r="K202" i="64"/>
  <c r="L202" i="64"/>
  <c r="M202" i="64"/>
  <c r="N203" i="64"/>
  <c r="N204" i="64"/>
  <c r="N205" i="64"/>
  <c r="N206" i="64"/>
  <c r="N207" i="64"/>
  <c r="N208" i="64"/>
  <c r="G209" i="64"/>
  <c r="H209" i="64"/>
  <c r="I209" i="64"/>
  <c r="J209" i="64"/>
  <c r="K209" i="64"/>
  <c r="L209" i="64"/>
  <c r="M209" i="64"/>
  <c r="N210" i="64"/>
  <c r="N211" i="64"/>
  <c r="N212" i="64"/>
  <c r="G213" i="64"/>
  <c r="H213" i="64"/>
  <c r="I213" i="64"/>
  <c r="J213" i="64"/>
  <c r="K213" i="64"/>
  <c r="L213" i="64"/>
  <c r="M213" i="64"/>
  <c r="N214" i="64"/>
  <c r="N215" i="64"/>
  <c r="N216" i="64"/>
  <c r="N217" i="64"/>
  <c r="N218" i="64"/>
  <c r="I219" i="64"/>
  <c r="G220" i="64"/>
  <c r="H220" i="64"/>
  <c r="H219" i="64" s="1"/>
  <c r="I220" i="64"/>
  <c r="J220" i="64"/>
  <c r="K220" i="64"/>
  <c r="L220" i="64"/>
  <c r="M220" i="64"/>
  <c r="N220" i="64"/>
  <c r="G223" i="64"/>
  <c r="H223" i="64"/>
  <c r="I223" i="64"/>
  <c r="J223" i="64"/>
  <c r="K223" i="64"/>
  <c r="L223" i="64"/>
  <c r="M223" i="64"/>
  <c r="M219" i="64" s="1"/>
  <c r="N224" i="64"/>
  <c r="G227" i="64"/>
  <c r="H227" i="64"/>
  <c r="I227" i="64"/>
  <c r="J227" i="64"/>
  <c r="K227" i="64"/>
  <c r="L227" i="64"/>
  <c r="M227" i="64"/>
  <c r="N227" i="64"/>
  <c r="N228" i="64"/>
  <c r="N229" i="64"/>
  <c r="G230" i="64"/>
  <c r="H230" i="64"/>
  <c r="I230" i="64"/>
  <c r="J230" i="64"/>
  <c r="K230" i="64"/>
  <c r="L230" i="64"/>
  <c r="M230" i="64"/>
  <c r="N231" i="64"/>
  <c r="N230" i="64" s="1"/>
  <c r="G232" i="64"/>
  <c r="H232" i="64"/>
  <c r="I232" i="64"/>
  <c r="J232" i="64"/>
  <c r="K232" i="64"/>
  <c r="L232" i="64"/>
  <c r="M232" i="64"/>
  <c r="N233" i="64"/>
  <c r="N234" i="64"/>
  <c r="N235" i="64"/>
  <c r="G236" i="64"/>
  <c r="H236" i="64"/>
  <c r="I236" i="64"/>
  <c r="J236" i="64"/>
  <c r="K236" i="64"/>
  <c r="L236" i="64"/>
  <c r="M236" i="64"/>
  <c r="N237" i="64"/>
  <c r="N236" i="64" s="1"/>
  <c r="G239" i="64"/>
  <c r="H239" i="64"/>
  <c r="I239" i="64"/>
  <c r="J239" i="64"/>
  <c r="K239" i="64"/>
  <c r="L239" i="64"/>
  <c r="M239" i="64"/>
  <c r="N240" i="64"/>
  <c r="N239" i="64" s="1"/>
  <c r="G241" i="64"/>
  <c r="H241" i="64"/>
  <c r="I241" i="64"/>
  <c r="J241" i="64"/>
  <c r="K241" i="64"/>
  <c r="L241" i="64"/>
  <c r="M241" i="64"/>
  <c r="N242" i="64"/>
  <c r="N241" i="64" s="1"/>
  <c r="G243" i="64"/>
  <c r="H243" i="64"/>
  <c r="I243" i="64"/>
  <c r="J243" i="64"/>
  <c r="K243" i="64"/>
  <c r="L243" i="64"/>
  <c r="M243" i="64"/>
  <c r="N244" i="64"/>
  <c r="N243" i="64" s="1"/>
  <c r="G245" i="64"/>
  <c r="H245" i="64"/>
  <c r="I245" i="64"/>
  <c r="J245" i="64"/>
  <c r="K245" i="64"/>
  <c r="L245" i="64"/>
  <c r="M245" i="64"/>
  <c r="N246" i="64"/>
  <c r="G248" i="64"/>
  <c r="H248" i="64"/>
  <c r="I248" i="64"/>
  <c r="J248" i="64"/>
  <c r="K248" i="64"/>
  <c r="L248" i="64"/>
  <c r="M248" i="64"/>
  <c r="N249" i="64"/>
  <c r="N248" i="64" s="1"/>
  <c r="G250" i="64"/>
  <c r="H250" i="64"/>
  <c r="I250" i="64"/>
  <c r="J250" i="64"/>
  <c r="K250" i="64"/>
  <c r="L250" i="64"/>
  <c r="M250" i="64"/>
  <c r="N250" i="64"/>
  <c r="N251" i="64"/>
  <c r="G252" i="64"/>
  <c r="H252" i="64"/>
  <c r="I252" i="64"/>
  <c r="J252" i="64"/>
  <c r="K252" i="64"/>
  <c r="L252" i="64"/>
  <c r="M252" i="64"/>
  <c r="N253" i="64"/>
  <c r="G254" i="64"/>
  <c r="H254" i="64"/>
  <c r="I254" i="64"/>
  <c r="J254" i="64"/>
  <c r="K254" i="64"/>
  <c r="L254" i="64"/>
  <c r="M254" i="64"/>
  <c r="N255" i="64"/>
  <c r="N254" i="64" s="1"/>
  <c r="G256" i="64"/>
  <c r="H256" i="64"/>
  <c r="I256" i="64"/>
  <c r="J256" i="64"/>
  <c r="K256" i="64"/>
  <c r="L256" i="64"/>
  <c r="M256" i="64"/>
  <c r="M247" i="64" s="1"/>
  <c r="N257" i="64"/>
  <c r="N256" i="64" s="1"/>
  <c r="G258" i="64"/>
  <c r="H258" i="64"/>
  <c r="I258" i="64"/>
  <c r="J258" i="64"/>
  <c r="K258" i="64"/>
  <c r="L258" i="64"/>
  <c r="M258" i="64"/>
  <c r="N259" i="64"/>
  <c r="N258" i="64" s="1"/>
  <c r="G261" i="64"/>
  <c r="H261" i="64"/>
  <c r="I261" i="64"/>
  <c r="J261" i="64"/>
  <c r="K261" i="64"/>
  <c r="L261" i="64"/>
  <c r="M261" i="64"/>
  <c r="N262" i="64"/>
  <c r="G263" i="64"/>
  <c r="H263" i="64"/>
  <c r="I263" i="64"/>
  <c r="J263" i="64"/>
  <c r="K263" i="64"/>
  <c r="L263" i="64"/>
  <c r="M263" i="64"/>
  <c r="N264" i="64"/>
  <c r="N263" i="64" s="1"/>
  <c r="G266" i="64"/>
  <c r="H266" i="64"/>
  <c r="I266" i="64"/>
  <c r="J266" i="64"/>
  <c r="K266" i="64"/>
  <c r="L266" i="64"/>
  <c r="M266" i="64"/>
  <c r="N267" i="64"/>
  <c r="N266" i="64" s="1"/>
  <c r="G268" i="64"/>
  <c r="H268" i="64"/>
  <c r="I268" i="64"/>
  <c r="J268" i="64"/>
  <c r="K268" i="64"/>
  <c r="L268" i="64"/>
  <c r="M268" i="64"/>
  <c r="N269" i="64"/>
  <c r="N268" i="64" s="1"/>
  <c r="G270" i="64"/>
  <c r="H270" i="64"/>
  <c r="I270" i="64"/>
  <c r="J270" i="64"/>
  <c r="K270" i="64"/>
  <c r="L270" i="64"/>
  <c r="M270" i="64"/>
  <c r="N271" i="64"/>
  <c r="G272" i="64"/>
  <c r="H272" i="64"/>
  <c r="I272" i="64"/>
  <c r="J272" i="64"/>
  <c r="K272" i="64"/>
  <c r="L272" i="64"/>
  <c r="M272" i="64"/>
  <c r="N273" i="64"/>
  <c r="N272" i="64" s="1"/>
  <c r="G274" i="64"/>
  <c r="H274" i="64"/>
  <c r="I274" i="64"/>
  <c r="I265" i="64" s="1"/>
  <c r="J274" i="64"/>
  <c r="K274" i="64"/>
  <c r="L274" i="64"/>
  <c r="M274" i="64"/>
  <c r="N274" i="64"/>
  <c r="N275" i="64"/>
  <c r="G277" i="64"/>
  <c r="H277" i="64"/>
  <c r="I277" i="64"/>
  <c r="J277" i="64"/>
  <c r="K277" i="64"/>
  <c r="L277" i="64"/>
  <c r="M277" i="64"/>
  <c r="N278" i="64"/>
  <c r="N279" i="64"/>
  <c r="N280" i="64"/>
  <c r="N281" i="64"/>
  <c r="N282" i="64"/>
  <c r="G283" i="64"/>
  <c r="H283" i="64"/>
  <c r="I283" i="64"/>
  <c r="J283" i="64"/>
  <c r="K283" i="64"/>
  <c r="L283" i="64"/>
  <c r="M283" i="64"/>
  <c r="N284" i="64"/>
  <c r="N285" i="64"/>
  <c r="N286" i="64"/>
  <c r="G287" i="64"/>
  <c r="H287" i="64"/>
  <c r="I287" i="64"/>
  <c r="J287" i="64"/>
  <c r="K287" i="64"/>
  <c r="L287" i="64"/>
  <c r="M287" i="64"/>
  <c r="N288" i="64"/>
  <c r="N289" i="64"/>
  <c r="N290" i="64"/>
  <c r="N291" i="64"/>
  <c r="N292" i="64"/>
  <c r="N293" i="64"/>
  <c r="G294" i="64"/>
  <c r="H294" i="64"/>
  <c r="I294" i="64"/>
  <c r="J294" i="64"/>
  <c r="K294" i="64"/>
  <c r="L294" i="64"/>
  <c r="M294" i="64"/>
  <c r="N295" i="64"/>
  <c r="N296" i="64"/>
  <c r="N297" i="64"/>
  <c r="N298" i="64"/>
  <c r="N299" i="64"/>
  <c r="N300" i="64"/>
  <c r="N301" i="64"/>
  <c r="G302" i="64"/>
  <c r="H302" i="64"/>
  <c r="I302" i="64"/>
  <c r="J302" i="64"/>
  <c r="K302" i="64"/>
  <c r="L302" i="64"/>
  <c r="M302" i="64"/>
  <c r="N303" i="64"/>
  <c r="N302" i="64" s="1"/>
  <c r="G305" i="64"/>
  <c r="H305" i="64"/>
  <c r="I305" i="64"/>
  <c r="J305" i="64"/>
  <c r="K305" i="64"/>
  <c r="L305" i="64"/>
  <c r="M305" i="64"/>
  <c r="N306" i="64"/>
  <c r="N307" i="64"/>
  <c r="N308" i="64"/>
  <c r="N309" i="64"/>
  <c r="N310" i="64"/>
  <c r="N311" i="64"/>
  <c r="N312" i="64"/>
  <c r="G313" i="64"/>
  <c r="H313" i="64"/>
  <c r="N313" i="64" s="1"/>
  <c r="I313" i="64"/>
  <c r="J313" i="64"/>
  <c r="K313" i="64"/>
  <c r="L313" i="64"/>
  <c r="M313" i="64"/>
  <c r="N314" i="64"/>
  <c r="N315" i="64"/>
  <c r="N316" i="64"/>
  <c r="N317" i="64"/>
  <c r="N318" i="64"/>
  <c r="N319" i="64"/>
  <c r="N320" i="64"/>
  <c r="G322" i="64"/>
  <c r="H322" i="64"/>
  <c r="H321" i="64" s="1"/>
  <c r="I322" i="64"/>
  <c r="J322" i="64"/>
  <c r="K322" i="64"/>
  <c r="L322" i="64"/>
  <c r="L321" i="64" s="1"/>
  <c r="M322" i="64"/>
  <c r="N323" i="64"/>
  <c r="N322" i="64" s="1"/>
  <c r="G324" i="64"/>
  <c r="H324" i="64"/>
  <c r="I324" i="64"/>
  <c r="J324" i="64"/>
  <c r="K324" i="64"/>
  <c r="L324" i="64"/>
  <c r="M324" i="64"/>
  <c r="M321" i="64" s="1"/>
  <c r="N325" i="64"/>
  <c r="G327" i="64"/>
  <c r="H327" i="64"/>
  <c r="I327" i="64"/>
  <c r="J327" i="64"/>
  <c r="K327" i="64"/>
  <c r="L327" i="64"/>
  <c r="M327" i="64"/>
  <c r="N328" i="64"/>
  <c r="N327" i="64" s="1"/>
  <c r="G329" i="64"/>
  <c r="H329" i="64"/>
  <c r="I329" i="64"/>
  <c r="J329" i="64"/>
  <c r="K329" i="64"/>
  <c r="L329" i="64"/>
  <c r="M329" i="64"/>
  <c r="N330" i="64"/>
  <c r="N329" i="64" s="1"/>
  <c r="G331" i="64"/>
  <c r="H331" i="64"/>
  <c r="I331" i="64"/>
  <c r="J331" i="64"/>
  <c r="K331" i="64"/>
  <c r="L331" i="64"/>
  <c r="M331" i="64"/>
  <c r="N331" i="64"/>
  <c r="N332" i="64"/>
  <c r="G333" i="64"/>
  <c r="H333" i="64"/>
  <c r="I333" i="64"/>
  <c r="J333" i="64"/>
  <c r="K333" i="64"/>
  <c r="L333" i="64"/>
  <c r="M333" i="64"/>
  <c r="N334" i="64"/>
  <c r="G335" i="64"/>
  <c r="H335" i="64"/>
  <c r="I335" i="64"/>
  <c r="J335" i="64"/>
  <c r="K335" i="64"/>
  <c r="L335" i="64"/>
  <c r="M335" i="64"/>
  <c r="N336" i="64"/>
  <c r="N335" i="64" s="1"/>
  <c r="G337" i="64"/>
  <c r="H337" i="64"/>
  <c r="I337" i="64"/>
  <c r="J337" i="64"/>
  <c r="K337" i="64"/>
  <c r="L337" i="64"/>
  <c r="M337" i="64"/>
  <c r="N338" i="64"/>
  <c r="N337" i="64" s="1"/>
  <c r="G339" i="64"/>
  <c r="H339" i="64"/>
  <c r="I339" i="64"/>
  <c r="J339" i="64"/>
  <c r="K339" i="64"/>
  <c r="L339" i="64"/>
  <c r="M339" i="64"/>
  <c r="N340" i="64"/>
  <c r="N339" i="64" s="1"/>
  <c r="G341" i="64"/>
  <c r="H341" i="64"/>
  <c r="I341" i="64"/>
  <c r="J341" i="64"/>
  <c r="K341" i="64"/>
  <c r="L341" i="64"/>
  <c r="M341" i="64"/>
  <c r="N342" i="64"/>
  <c r="G343" i="64"/>
  <c r="H343" i="64"/>
  <c r="I343" i="64"/>
  <c r="J343" i="64"/>
  <c r="K343" i="64"/>
  <c r="L343" i="64"/>
  <c r="M343" i="64"/>
  <c r="N344" i="64"/>
  <c r="N343" i="64" s="1"/>
  <c r="G347" i="64"/>
  <c r="H347" i="64"/>
  <c r="I347" i="64"/>
  <c r="J347" i="64"/>
  <c r="K347" i="64"/>
  <c r="L347" i="64"/>
  <c r="M347" i="64"/>
  <c r="N348" i="64"/>
  <c r="N347" i="64" s="1"/>
  <c r="N349" i="64"/>
  <c r="N350" i="64"/>
  <c r="G351" i="64"/>
  <c r="H351" i="64"/>
  <c r="I351" i="64"/>
  <c r="J351" i="64"/>
  <c r="K351" i="64"/>
  <c r="L351" i="64"/>
  <c r="M351" i="64"/>
  <c r="N352" i="64"/>
  <c r="N353" i="64"/>
  <c r="N351" i="64" s="1"/>
  <c r="N354" i="64"/>
  <c r="G355" i="64"/>
  <c r="H355" i="64"/>
  <c r="I355" i="64"/>
  <c r="J355" i="64"/>
  <c r="K355" i="64"/>
  <c r="L355" i="64"/>
  <c r="M355" i="64"/>
  <c r="N356" i="64"/>
  <c r="N357" i="64"/>
  <c r="G358" i="64"/>
  <c r="H358" i="64"/>
  <c r="I358" i="64"/>
  <c r="J358" i="64"/>
  <c r="K358" i="64"/>
  <c r="L358" i="64"/>
  <c r="M358" i="64"/>
  <c r="N358" i="64"/>
  <c r="N359" i="64"/>
  <c r="G360" i="64"/>
  <c r="H360" i="64"/>
  <c r="I360" i="64"/>
  <c r="J360" i="64"/>
  <c r="K360" i="64"/>
  <c r="L360" i="64"/>
  <c r="M360" i="64"/>
  <c r="N361" i="64"/>
  <c r="N360" i="64" s="1"/>
  <c r="G363" i="64"/>
  <c r="H363" i="64"/>
  <c r="I363" i="64"/>
  <c r="J363" i="64"/>
  <c r="K363" i="64"/>
  <c r="L363" i="64"/>
  <c r="M363" i="64"/>
  <c r="N364" i="64"/>
  <c r="N363" i="64" s="1"/>
  <c r="G365" i="64"/>
  <c r="H365" i="64"/>
  <c r="I365" i="64"/>
  <c r="J365" i="64"/>
  <c r="K365" i="64"/>
  <c r="L365" i="64"/>
  <c r="M365" i="64"/>
  <c r="N366" i="64"/>
  <c r="N367" i="64"/>
  <c r="N368" i="64"/>
  <c r="G369" i="64"/>
  <c r="H369" i="64"/>
  <c r="I369" i="64"/>
  <c r="J369" i="64"/>
  <c r="K369" i="64"/>
  <c r="L369" i="64"/>
  <c r="M369" i="64"/>
  <c r="N370" i="64"/>
  <c r="N371" i="64"/>
  <c r="N372" i="64"/>
  <c r="G374" i="64"/>
  <c r="G373" i="64" s="1"/>
  <c r="H374" i="64"/>
  <c r="H373" i="64" s="1"/>
  <c r="I374" i="64"/>
  <c r="I373" i="64" s="1"/>
  <c r="J374" i="64"/>
  <c r="J373" i="64" s="1"/>
  <c r="K374" i="64"/>
  <c r="K373" i="64" s="1"/>
  <c r="L374" i="64"/>
  <c r="L373" i="64" s="1"/>
  <c r="M374" i="64"/>
  <c r="M373" i="64" s="1"/>
  <c r="N375" i="64"/>
  <c r="N376" i="64"/>
  <c r="N374" i="64" s="1"/>
  <c r="N373" i="64" s="1"/>
  <c r="N377" i="64"/>
  <c r="G379" i="64"/>
  <c r="H379" i="64"/>
  <c r="I379" i="64"/>
  <c r="J379" i="64"/>
  <c r="K379" i="64"/>
  <c r="L379" i="64"/>
  <c r="M379" i="64"/>
  <c r="N380" i="64"/>
  <c r="N379" i="64" s="1"/>
  <c r="G381" i="64"/>
  <c r="H381" i="64"/>
  <c r="I381" i="64"/>
  <c r="J381" i="64"/>
  <c r="K381" i="64"/>
  <c r="L381" i="64"/>
  <c r="M381" i="64"/>
  <c r="N382" i="64"/>
  <c r="N381" i="64" s="1"/>
  <c r="G383" i="64"/>
  <c r="H383" i="64"/>
  <c r="I383" i="64"/>
  <c r="J383" i="64"/>
  <c r="K383" i="64"/>
  <c r="L383" i="64"/>
  <c r="M383" i="64"/>
  <c r="N384" i="64"/>
  <c r="N383" i="64" s="1"/>
  <c r="G385" i="64"/>
  <c r="H385" i="64"/>
  <c r="I385" i="64"/>
  <c r="J385" i="64"/>
  <c r="K385" i="64"/>
  <c r="L385" i="64"/>
  <c r="M385" i="64"/>
  <c r="N386" i="64"/>
  <c r="N385" i="64" s="1"/>
  <c r="G388" i="64"/>
  <c r="H388" i="64"/>
  <c r="I388" i="64"/>
  <c r="J388" i="64"/>
  <c r="K388" i="64"/>
  <c r="L388" i="64"/>
  <c r="M388" i="64"/>
  <c r="N389" i="64"/>
  <c r="N388" i="64" s="1"/>
  <c r="G390" i="64"/>
  <c r="H390" i="64"/>
  <c r="I390" i="64"/>
  <c r="J390" i="64"/>
  <c r="K390" i="64"/>
  <c r="L390" i="64"/>
  <c r="M390" i="64"/>
  <c r="N391" i="64"/>
  <c r="N390" i="64" s="1"/>
  <c r="G392" i="64"/>
  <c r="H392" i="64"/>
  <c r="I392" i="64"/>
  <c r="I387" i="64" s="1"/>
  <c r="J392" i="64"/>
  <c r="K392" i="64"/>
  <c r="L392" i="64"/>
  <c r="M392" i="64"/>
  <c r="N393" i="64"/>
  <c r="N392" i="64" s="1"/>
  <c r="G395" i="64"/>
  <c r="H395" i="64"/>
  <c r="I395" i="64"/>
  <c r="J395" i="64"/>
  <c r="K395" i="64"/>
  <c r="L395" i="64"/>
  <c r="M395" i="64"/>
  <c r="N396" i="64"/>
  <c r="N395" i="64" s="1"/>
  <c r="G397" i="64"/>
  <c r="H397" i="64"/>
  <c r="I397" i="64"/>
  <c r="J397" i="64"/>
  <c r="K397" i="64"/>
  <c r="L397" i="64"/>
  <c r="M397" i="64"/>
  <c r="N398" i="64"/>
  <c r="G399" i="64"/>
  <c r="H399" i="64"/>
  <c r="I399" i="64"/>
  <c r="J399" i="64"/>
  <c r="K399" i="64"/>
  <c r="L399" i="64"/>
  <c r="M399" i="64"/>
  <c r="N400" i="64"/>
  <c r="N399" i="64" s="1"/>
  <c r="G401" i="64"/>
  <c r="H401" i="64"/>
  <c r="I401" i="64"/>
  <c r="J401" i="64"/>
  <c r="K401" i="64"/>
  <c r="L401" i="64"/>
  <c r="M401" i="64"/>
  <c r="N401" i="64"/>
  <c r="N402" i="64"/>
  <c r="K403" i="64"/>
  <c r="G404" i="64"/>
  <c r="H404" i="64"/>
  <c r="I404" i="64"/>
  <c r="J404" i="64"/>
  <c r="J403" i="64" s="1"/>
  <c r="K404" i="64"/>
  <c r="L404" i="64"/>
  <c r="M404" i="64"/>
  <c r="N404" i="64"/>
  <c r="N405" i="64"/>
  <c r="G406" i="64"/>
  <c r="H406" i="64"/>
  <c r="I406" i="64"/>
  <c r="J406" i="64"/>
  <c r="K406" i="64"/>
  <c r="L406" i="64"/>
  <c r="M406" i="64"/>
  <c r="N407" i="64"/>
  <c r="N406" i="64" s="1"/>
  <c r="G408" i="64"/>
  <c r="H408" i="64"/>
  <c r="I408" i="64"/>
  <c r="J408" i="64"/>
  <c r="K408" i="64"/>
  <c r="L408" i="64"/>
  <c r="M408" i="64"/>
  <c r="N409" i="64"/>
  <c r="N408" i="64" s="1"/>
  <c r="G412" i="64"/>
  <c r="H412" i="64"/>
  <c r="I412" i="64"/>
  <c r="J412" i="64"/>
  <c r="K412" i="64"/>
  <c r="L412" i="64"/>
  <c r="M412" i="64"/>
  <c r="N413" i="64"/>
  <c r="G414" i="64"/>
  <c r="H414" i="64"/>
  <c r="I414" i="64"/>
  <c r="J414" i="64"/>
  <c r="K414" i="64"/>
  <c r="L414" i="64"/>
  <c r="M414" i="64"/>
  <c r="N415" i="64"/>
  <c r="N414" i="64" s="1"/>
  <c r="G416" i="64"/>
  <c r="H416" i="64"/>
  <c r="I416" i="64"/>
  <c r="J416" i="64"/>
  <c r="K416" i="64"/>
  <c r="L416" i="64"/>
  <c r="M416" i="64"/>
  <c r="N417" i="64"/>
  <c r="N416" i="64" s="1"/>
  <c r="G418" i="64"/>
  <c r="H418" i="64"/>
  <c r="I418" i="64"/>
  <c r="J418" i="64"/>
  <c r="K418" i="64"/>
  <c r="L418" i="64"/>
  <c r="M418" i="64"/>
  <c r="N419" i="64"/>
  <c r="N418" i="64" s="1"/>
  <c r="G420" i="64"/>
  <c r="H420" i="64"/>
  <c r="I420" i="64"/>
  <c r="J420" i="64"/>
  <c r="K420" i="64"/>
  <c r="L420" i="64"/>
  <c r="L411" i="64" s="1"/>
  <c r="M420" i="64"/>
  <c r="N421" i="64"/>
  <c r="G423" i="64"/>
  <c r="H423" i="64"/>
  <c r="I423" i="64"/>
  <c r="J423" i="64"/>
  <c r="K423" i="64"/>
  <c r="L423" i="64"/>
  <c r="M423" i="64"/>
  <c r="N424" i="64"/>
  <c r="N423" i="64" s="1"/>
  <c r="G425" i="64"/>
  <c r="H425" i="64"/>
  <c r="I425" i="64"/>
  <c r="J425" i="64"/>
  <c r="K425" i="64"/>
  <c r="L425" i="64"/>
  <c r="M425" i="64"/>
  <c r="N425" i="64"/>
  <c r="N426" i="64"/>
  <c r="G427" i="64"/>
  <c r="H427" i="64"/>
  <c r="I427" i="64"/>
  <c r="J427" i="64"/>
  <c r="K427" i="64"/>
  <c r="L427" i="64"/>
  <c r="M427" i="64"/>
  <c r="N428" i="64"/>
  <c r="G429" i="64"/>
  <c r="H429" i="64"/>
  <c r="I429" i="64"/>
  <c r="I422" i="64" s="1"/>
  <c r="J429" i="64"/>
  <c r="K429" i="64"/>
  <c r="L429" i="64"/>
  <c r="M429" i="64"/>
  <c r="N430" i="64"/>
  <c r="N429" i="64" s="1"/>
  <c r="G432" i="64"/>
  <c r="H432" i="64"/>
  <c r="I432" i="64"/>
  <c r="J432" i="64"/>
  <c r="K432" i="64"/>
  <c r="L432" i="64"/>
  <c r="M432" i="64"/>
  <c r="N433" i="64"/>
  <c r="N432" i="64" s="1"/>
  <c r="G434" i="64"/>
  <c r="H434" i="64"/>
  <c r="I434" i="64"/>
  <c r="J434" i="64"/>
  <c r="K434" i="64"/>
  <c r="L434" i="64"/>
  <c r="M434" i="64"/>
  <c r="N434" i="64"/>
  <c r="N435" i="64"/>
  <c r="G436" i="64"/>
  <c r="H436" i="64"/>
  <c r="I436" i="64"/>
  <c r="J436" i="64"/>
  <c r="K436" i="64"/>
  <c r="L436" i="64"/>
  <c r="M436" i="64"/>
  <c r="N437" i="64"/>
  <c r="G438" i="64"/>
  <c r="H438" i="64"/>
  <c r="I438" i="64"/>
  <c r="J438" i="64"/>
  <c r="K438" i="64"/>
  <c r="L438" i="64"/>
  <c r="M438" i="64"/>
  <c r="N439" i="64"/>
  <c r="N438" i="64" s="1"/>
  <c r="G441" i="64"/>
  <c r="H441" i="64"/>
  <c r="I441" i="64"/>
  <c r="J441" i="64"/>
  <c r="K441" i="64"/>
  <c r="L441" i="64"/>
  <c r="M441" i="64"/>
  <c r="N442" i="64"/>
  <c r="N441" i="64" s="1"/>
  <c r="G443" i="64"/>
  <c r="H443" i="64"/>
  <c r="I443" i="64"/>
  <c r="J443" i="64"/>
  <c r="K443" i="64"/>
  <c r="L443" i="64"/>
  <c r="M443" i="64"/>
  <c r="N444" i="64"/>
  <c r="G445" i="64"/>
  <c r="H445" i="64"/>
  <c r="I445" i="64"/>
  <c r="J445" i="64"/>
  <c r="K445" i="64"/>
  <c r="L445" i="64"/>
  <c r="M445" i="64"/>
  <c r="N446" i="64"/>
  <c r="N445" i="64" s="1"/>
  <c r="G448" i="64"/>
  <c r="H448" i="64"/>
  <c r="I448" i="64"/>
  <c r="J448" i="64"/>
  <c r="K448" i="64"/>
  <c r="L448" i="64"/>
  <c r="M448" i="64"/>
  <c r="N449" i="64"/>
  <c r="N448" i="64" s="1"/>
  <c r="G450" i="64"/>
  <c r="H450" i="64"/>
  <c r="I450" i="64"/>
  <c r="J450" i="64"/>
  <c r="K450" i="64"/>
  <c r="L450" i="64"/>
  <c r="M450" i="64"/>
  <c r="N451" i="64"/>
  <c r="N450" i="64" s="1"/>
  <c r="G452" i="64"/>
  <c r="H452" i="64"/>
  <c r="I452" i="64"/>
  <c r="J452" i="64"/>
  <c r="K452" i="64"/>
  <c r="L452" i="64"/>
  <c r="M452" i="64"/>
  <c r="N453" i="64"/>
  <c r="G454" i="64"/>
  <c r="H454" i="64"/>
  <c r="I454" i="64"/>
  <c r="J454" i="64"/>
  <c r="K454" i="64"/>
  <c r="L454" i="64"/>
  <c r="M454" i="64"/>
  <c r="N455" i="64"/>
  <c r="N454" i="64" s="1"/>
  <c r="G456" i="64"/>
  <c r="H456" i="64"/>
  <c r="I456" i="64"/>
  <c r="J456" i="64"/>
  <c r="K456" i="64"/>
  <c r="L456" i="64"/>
  <c r="M456" i="64"/>
  <c r="N457" i="64"/>
  <c r="N456" i="64" s="1"/>
  <c r="G458" i="64"/>
  <c r="H458" i="64"/>
  <c r="I458" i="64"/>
  <c r="J458" i="64"/>
  <c r="K458" i="64"/>
  <c r="L458" i="64"/>
  <c r="M458" i="64"/>
  <c r="N459" i="64"/>
  <c r="N458" i="64" s="1"/>
  <c r="G460" i="64"/>
  <c r="H460" i="64"/>
  <c r="I460" i="64"/>
  <c r="J460" i="64"/>
  <c r="K460" i="64"/>
  <c r="L460" i="64"/>
  <c r="M460" i="64"/>
  <c r="N461" i="64"/>
  <c r="G463" i="64"/>
  <c r="H463" i="64"/>
  <c r="I463" i="64"/>
  <c r="J463" i="64"/>
  <c r="K463" i="64"/>
  <c r="L463" i="64"/>
  <c r="M463" i="64"/>
  <c r="M462" i="64" s="1"/>
  <c r="N464" i="64"/>
  <c r="N463" i="64" s="1"/>
  <c r="G465" i="64"/>
  <c r="H465" i="64"/>
  <c r="I465" i="64"/>
  <c r="J465" i="64"/>
  <c r="K465" i="64"/>
  <c r="L465" i="64"/>
  <c r="M465" i="64"/>
  <c r="N466" i="64"/>
  <c r="N465" i="64" s="1"/>
  <c r="G468" i="64"/>
  <c r="H468" i="64"/>
  <c r="I468" i="64"/>
  <c r="J468" i="64"/>
  <c r="K468" i="64"/>
  <c r="L468" i="64"/>
  <c r="M468" i="64"/>
  <c r="N469" i="64"/>
  <c r="G470" i="64"/>
  <c r="H470" i="64"/>
  <c r="I470" i="64"/>
  <c r="J470" i="64"/>
  <c r="K470" i="64"/>
  <c r="L470" i="64"/>
  <c r="M470" i="64"/>
  <c r="N471" i="64"/>
  <c r="N472" i="64"/>
  <c r="G473" i="64"/>
  <c r="H473" i="64"/>
  <c r="I473" i="64"/>
  <c r="J473" i="64"/>
  <c r="K473" i="64"/>
  <c r="L473" i="64"/>
  <c r="M473" i="64"/>
  <c r="N474" i="64"/>
  <c r="G475" i="64"/>
  <c r="H475" i="64"/>
  <c r="I475" i="64"/>
  <c r="J475" i="64"/>
  <c r="K475" i="64"/>
  <c r="L475" i="64"/>
  <c r="M475" i="64"/>
  <c r="N476" i="64"/>
  <c r="N475" i="64" s="1"/>
  <c r="G477" i="64"/>
  <c r="H477" i="64"/>
  <c r="I477" i="64"/>
  <c r="J477" i="64"/>
  <c r="K477" i="64"/>
  <c r="L477" i="64"/>
  <c r="M477" i="64"/>
  <c r="N478" i="64"/>
  <c r="N477" i="64" s="1"/>
  <c r="G479" i="64"/>
  <c r="H479" i="64"/>
  <c r="I479" i="64"/>
  <c r="J479" i="64"/>
  <c r="K479" i="64"/>
  <c r="L479" i="64"/>
  <c r="M479" i="64"/>
  <c r="N480" i="64"/>
  <c r="N481" i="64"/>
  <c r="N482" i="64"/>
  <c r="N483" i="64"/>
  <c r="G484" i="64"/>
  <c r="H484" i="64"/>
  <c r="I484" i="64"/>
  <c r="J484" i="64"/>
  <c r="K484" i="64"/>
  <c r="L484" i="64"/>
  <c r="M484" i="64"/>
  <c r="N485" i="64"/>
  <c r="N484" i="64" s="1"/>
  <c r="G487" i="64"/>
  <c r="H487" i="64"/>
  <c r="I487" i="64"/>
  <c r="J487" i="64"/>
  <c r="K487" i="64"/>
  <c r="L487" i="64"/>
  <c r="M487" i="64"/>
  <c r="N488" i="64"/>
  <c r="G489" i="64"/>
  <c r="H489" i="64"/>
  <c r="I489" i="64"/>
  <c r="J489" i="64"/>
  <c r="K489" i="64"/>
  <c r="L489" i="64"/>
  <c r="M489" i="64"/>
  <c r="N490" i="64"/>
  <c r="N489" i="64" s="1"/>
  <c r="G491" i="64"/>
  <c r="H491" i="64"/>
  <c r="I491" i="64"/>
  <c r="J491" i="64"/>
  <c r="K491" i="64"/>
  <c r="L491" i="64"/>
  <c r="M491" i="64"/>
  <c r="N492" i="64"/>
  <c r="G495" i="64"/>
  <c r="H495" i="64"/>
  <c r="I495" i="64"/>
  <c r="J495" i="64"/>
  <c r="K495" i="64"/>
  <c r="L495" i="64"/>
  <c r="M495" i="64"/>
  <c r="N496" i="64"/>
  <c r="N495" i="64" s="1"/>
  <c r="G497" i="64"/>
  <c r="H497" i="64"/>
  <c r="I497" i="64"/>
  <c r="J497" i="64"/>
  <c r="K497" i="64"/>
  <c r="L497" i="64"/>
  <c r="M497" i="64"/>
  <c r="N498" i="64"/>
  <c r="N497" i="64" s="1"/>
  <c r="G499" i="64"/>
  <c r="H499" i="64"/>
  <c r="I499" i="64"/>
  <c r="J499" i="64"/>
  <c r="K499" i="64"/>
  <c r="L499" i="64"/>
  <c r="M499" i="64"/>
  <c r="N499" i="64"/>
  <c r="N500" i="64"/>
  <c r="G501" i="64"/>
  <c r="H501" i="64"/>
  <c r="I501" i="64"/>
  <c r="J501" i="64"/>
  <c r="K501" i="64"/>
  <c r="L501" i="64"/>
  <c r="M501" i="64"/>
  <c r="N502" i="64"/>
  <c r="G503" i="64"/>
  <c r="H503" i="64"/>
  <c r="I503" i="64"/>
  <c r="J503" i="64"/>
  <c r="K503" i="64"/>
  <c r="L503" i="64"/>
  <c r="M503" i="64"/>
  <c r="N504" i="64"/>
  <c r="N503" i="64" s="1"/>
  <c r="G506" i="64"/>
  <c r="H506" i="64"/>
  <c r="I506" i="64"/>
  <c r="J506" i="64"/>
  <c r="K506" i="64"/>
  <c r="L506" i="64"/>
  <c r="M506" i="64"/>
  <c r="N507" i="64"/>
  <c r="N506" i="64" s="1"/>
  <c r="G508" i="64"/>
  <c r="H508" i="64"/>
  <c r="I508" i="64"/>
  <c r="J508" i="64"/>
  <c r="K508" i="64"/>
  <c r="L508" i="64"/>
  <c r="M508" i="64"/>
  <c r="N509" i="64"/>
  <c r="N508" i="64" s="1"/>
  <c r="G510" i="64"/>
  <c r="H510" i="64"/>
  <c r="I510" i="64"/>
  <c r="J510" i="64"/>
  <c r="K510" i="64"/>
  <c r="L510" i="64"/>
  <c r="M510" i="64"/>
  <c r="N511" i="64"/>
  <c r="G512" i="64"/>
  <c r="H512" i="64"/>
  <c r="I512" i="64"/>
  <c r="J512" i="64"/>
  <c r="K512" i="64"/>
  <c r="L512" i="64"/>
  <c r="M512" i="64"/>
  <c r="N513" i="64"/>
  <c r="N512" i="64" s="1"/>
  <c r="G514" i="64"/>
  <c r="H514" i="64"/>
  <c r="I514" i="64"/>
  <c r="J514" i="64"/>
  <c r="K514" i="64"/>
  <c r="L514" i="64"/>
  <c r="M514" i="64"/>
  <c r="N515" i="64"/>
  <c r="N514" i="64" s="1"/>
  <c r="G516" i="64"/>
  <c r="H516" i="64"/>
  <c r="I516" i="64"/>
  <c r="J516" i="64"/>
  <c r="K516" i="64"/>
  <c r="L516" i="64"/>
  <c r="M516" i="64"/>
  <c r="N517" i="64"/>
  <c r="N516" i="64" s="1"/>
  <c r="L518" i="64"/>
  <c r="G519" i="64"/>
  <c r="H519" i="64"/>
  <c r="H518" i="64" s="1"/>
  <c r="I519" i="64"/>
  <c r="J519" i="64"/>
  <c r="K519" i="64"/>
  <c r="L519" i="64"/>
  <c r="M519" i="64"/>
  <c r="N520" i="64"/>
  <c r="G521" i="64"/>
  <c r="H521" i="64"/>
  <c r="I521" i="64"/>
  <c r="J521" i="64"/>
  <c r="K521" i="64"/>
  <c r="L521" i="64"/>
  <c r="M521" i="64"/>
  <c r="N522" i="64"/>
  <c r="N521" i="64" s="1"/>
  <c r="A1" i="63"/>
  <c r="A2" i="63"/>
  <c r="A3" i="63"/>
  <c r="A5" i="63"/>
  <c r="E6" i="63"/>
  <c r="E7" i="63"/>
  <c r="F10" i="63"/>
  <c r="F9" i="63" s="1"/>
  <c r="F14" i="63"/>
  <c r="F19" i="63"/>
  <c r="F24" i="63"/>
  <c r="F25" i="63"/>
  <c r="F26" i="63"/>
  <c r="F29" i="63"/>
  <c r="H226" i="65" l="1"/>
  <c r="I378" i="64"/>
  <c r="M494" i="64"/>
  <c r="N470" i="64"/>
  <c r="H447" i="64"/>
  <c r="H440" i="64"/>
  <c r="I431" i="64"/>
  <c r="G394" i="64"/>
  <c r="K387" i="64"/>
  <c r="K260" i="64"/>
  <c r="M226" i="64"/>
  <c r="I226" i="64"/>
  <c r="J166" i="64"/>
  <c r="L117" i="64"/>
  <c r="H117" i="64"/>
  <c r="G89" i="64"/>
  <c r="N65" i="64"/>
  <c r="H518" i="65"/>
  <c r="M362" i="64"/>
  <c r="I346" i="64"/>
  <c r="J304" i="64"/>
  <c r="L304" i="64"/>
  <c r="H304" i="64"/>
  <c r="L226" i="64"/>
  <c r="K147" i="64"/>
  <c r="L89" i="64"/>
  <c r="M64" i="64"/>
  <c r="I64" i="64"/>
  <c r="M440" i="64"/>
  <c r="M378" i="64"/>
  <c r="F13" i="63"/>
  <c r="G13" i="65" s="1"/>
  <c r="J378" i="64"/>
  <c r="N378" i="64"/>
  <c r="N369" i="64"/>
  <c r="K304" i="64"/>
  <c r="G304" i="64"/>
  <c r="J71" i="64"/>
  <c r="L64" i="64"/>
  <c r="H64" i="64"/>
  <c r="L505" i="64"/>
  <c r="G486" i="64"/>
  <c r="K447" i="64"/>
  <c r="L394" i="64"/>
  <c r="J238" i="64"/>
  <c r="M184" i="64"/>
  <c r="G518" i="64"/>
  <c r="L440" i="64"/>
  <c r="L422" i="64"/>
  <c r="M346" i="64"/>
  <c r="L147" i="64"/>
  <c r="K89" i="64"/>
  <c r="I494" i="64"/>
  <c r="J486" i="64"/>
  <c r="G447" i="64"/>
  <c r="K440" i="64"/>
  <c r="H394" i="64"/>
  <c r="N387" i="64"/>
  <c r="L247" i="64"/>
  <c r="I247" i="64"/>
  <c r="N28" i="64"/>
  <c r="N462" i="64"/>
  <c r="J462" i="64"/>
  <c r="J447" i="64"/>
  <c r="J440" i="64"/>
  <c r="H411" i="64"/>
  <c r="K394" i="64"/>
  <c r="M387" i="64"/>
  <c r="G378" i="64"/>
  <c r="J362" i="64"/>
  <c r="K362" i="64"/>
  <c r="G362" i="64"/>
  <c r="K346" i="64"/>
  <c r="G346" i="64"/>
  <c r="K321" i="64"/>
  <c r="G321" i="64"/>
  <c r="K276" i="64"/>
  <c r="G276" i="64"/>
  <c r="M265" i="64"/>
  <c r="H238" i="64"/>
  <c r="J117" i="64"/>
  <c r="K112" i="64"/>
  <c r="G112" i="64"/>
  <c r="K79" i="64"/>
  <c r="G79" i="64"/>
  <c r="N74" i="64"/>
  <c r="K64" i="64"/>
  <c r="G64" i="64"/>
  <c r="K518" i="64"/>
  <c r="H505" i="64"/>
  <c r="K486" i="64"/>
  <c r="H422" i="64"/>
  <c r="G387" i="64"/>
  <c r="G260" i="64"/>
  <c r="J219" i="64"/>
  <c r="J518" i="64"/>
  <c r="G440" i="64"/>
  <c r="N403" i="64"/>
  <c r="J387" i="64"/>
  <c r="I326" i="64"/>
  <c r="J265" i="64"/>
  <c r="H247" i="64"/>
  <c r="G184" i="64"/>
  <c r="M126" i="64"/>
  <c r="I107" i="64"/>
  <c r="H79" i="64"/>
  <c r="I48" i="64"/>
  <c r="K494" i="64"/>
  <c r="G494" i="64"/>
  <c r="L486" i="64"/>
  <c r="H486" i="64"/>
  <c r="N479" i="64"/>
  <c r="L467" i="64"/>
  <c r="H467" i="64"/>
  <c r="I462" i="64"/>
  <c r="J431" i="64"/>
  <c r="M422" i="64"/>
  <c r="K411" i="64"/>
  <c r="G411" i="64"/>
  <c r="J394" i="64"/>
  <c r="L387" i="64"/>
  <c r="H387" i="64"/>
  <c r="J346" i="64"/>
  <c r="M326" i="64"/>
  <c r="J321" i="64"/>
  <c r="J276" i="64"/>
  <c r="L260" i="64"/>
  <c r="H260" i="64"/>
  <c r="K226" i="64"/>
  <c r="G226" i="64"/>
  <c r="N223" i="64"/>
  <c r="K219" i="64"/>
  <c r="K184" i="64"/>
  <c r="N100" i="64"/>
  <c r="N64" i="64"/>
  <c r="J48" i="64"/>
  <c r="H431" i="65"/>
  <c r="H260" i="65"/>
  <c r="H166" i="65"/>
  <c r="J166" i="65" s="1"/>
  <c r="F23" i="63"/>
  <c r="F22" i="63" s="1"/>
  <c r="J505" i="64"/>
  <c r="I486" i="64"/>
  <c r="L462" i="64"/>
  <c r="H462" i="64"/>
  <c r="M447" i="64"/>
  <c r="I447" i="64"/>
  <c r="I440" i="64"/>
  <c r="M431" i="64"/>
  <c r="K422" i="64"/>
  <c r="G422" i="64"/>
  <c r="G403" i="64"/>
  <c r="K378" i="64"/>
  <c r="I362" i="64"/>
  <c r="L362" i="64"/>
  <c r="H362" i="64"/>
  <c r="L326" i="64"/>
  <c r="H326" i="64"/>
  <c r="I321" i="64"/>
  <c r="M304" i="64"/>
  <c r="I304" i="64"/>
  <c r="J260" i="64"/>
  <c r="K247" i="64"/>
  <c r="G247" i="64"/>
  <c r="H226" i="64"/>
  <c r="L219" i="64"/>
  <c r="J184" i="64"/>
  <c r="K166" i="64"/>
  <c r="G166" i="64"/>
  <c r="M166" i="64"/>
  <c r="G147" i="64"/>
  <c r="M117" i="64"/>
  <c r="I117" i="64"/>
  <c r="J112" i="64"/>
  <c r="J89" i="64"/>
  <c r="L79" i="64"/>
  <c r="M71" i="64"/>
  <c r="I71" i="64"/>
  <c r="M48" i="64"/>
  <c r="J470" i="65"/>
  <c r="J355" i="65"/>
  <c r="H326" i="65"/>
  <c r="J326" i="65" s="1"/>
  <c r="H304" i="65"/>
  <c r="J304" i="65" s="1"/>
  <c r="G219" i="65"/>
  <c r="J479" i="65"/>
  <c r="J347" i="65"/>
  <c r="H48" i="65"/>
  <c r="J48" i="65" s="1"/>
  <c r="H467" i="65"/>
  <c r="H447" i="65"/>
  <c r="H410" i="65" s="1"/>
  <c r="J410" i="65" s="1"/>
  <c r="J313" i="65"/>
  <c r="J277" i="65"/>
  <c r="H238" i="65"/>
  <c r="J238" i="65" s="1"/>
  <c r="H219" i="65"/>
  <c r="H88" i="65" s="1"/>
  <c r="H505" i="65"/>
  <c r="J501" i="65"/>
  <c r="H494" i="65"/>
  <c r="J512" i="65"/>
  <c r="J460" i="65"/>
  <c r="J420" i="65"/>
  <c r="J369" i="65"/>
  <c r="J333" i="65"/>
  <c r="J283" i="65"/>
  <c r="J274" i="65"/>
  <c r="J484" i="65"/>
  <c r="J477" i="65"/>
  <c r="J448" i="65"/>
  <c r="J436" i="65"/>
  <c r="J341" i="65"/>
  <c r="J294" i="65"/>
  <c r="J160" i="65"/>
  <c r="J374" i="65"/>
  <c r="J431" i="65"/>
  <c r="J397" i="65"/>
  <c r="J360" i="65"/>
  <c r="J351" i="65"/>
  <c r="J305" i="65"/>
  <c r="J287" i="65"/>
  <c r="H276" i="65"/>
  <c r="J276" i="65" s="1"/>
  <c r="J268" i="65"/>
  <c r="J256" i="65"/>
  <c r="J254" i="65"/>
  <c r="H247" i="65"/>
  <c r="H225" i="65" s="1"/>
  <c r="J225" i="65" s="1"/>
  <c r="J245" i="65"/>
  <c r="J139" i="65"/>
  <c r="G79" i="65"/>
  <c r="J79" i="65" s="1"/>
  <c r="J80" i="65"/>
  <c r="H20" i="65"/>
  <c r="J28" i="65"/>
  <c r="J266" i="65"/>
  <c r="N468" i="64"/>
  <c r="N473" i="64"/>
  <c r="N460" i="64"/>
  <c r="N519" i="64"/>
  <c r="N518" i="64" s="1"/>
  <c r="K505" i="64"/>
  <c r="K493" i="64" s="1"/>
  <c r="G505" i="64"/>
  <c r="G493" i="64" s="1"/>
  <c r="N501" i="64"/>
  <c r="N494" i="64" s="1"/>
  <c r="J494" i="64"/>
  <c r="J493" i="64" s="1"/>
  <c r="N491" i="64"/>
  <c r="N487" i="64"/>
  <c r="K467" i="64"/>
  <c r="G467" i="64"/>
  <c r="K462" i="64"/>
  <c r="G462" i="64"/>
  <c r="M518" i="64"/>
  <c r="I518" i="64"/>
  <c r="M486" i="64"/>
  <c r="J467" i="64"/>
  <c r="L447" i="64"/>
  <c r="N510" i="64"/>
  <c r="N505" i="64" s="1"/>
  <c r="M505" i="64"/>
  <c r="M493" i="64" s="1"/>
  <c r="I505" i="64"/>
  <c r="L494" i="64"/>
  <c r="L493" i="64" s="1"/>
  <c r="H494" i="64"/>
  <c r="H493" i="64" s="1"/>
  <c r="M467" i="64"/>
  <c r="I467" i="64"/>
  <c r="J345" i="64"/>
  <c r="N304" i="64"/>
  <c r="H431" i="64"/>
  <c r="H410" i="64" s="1"/>
  <c r="H265" i="64"/>
  <c r="M147" i="64"/>
  <c r="G431" i="64"/>
  <c r="G410" i="64" s="1"/>
  <c r="I403" i="64"/>
  <c r="L378" i="64"/>
  <c r="G326" i="64"/>
  <c r="G265" i="64"/>
  <c r="I260" i="64"/>
  <c r="N252" i="64"/>
  <c r="N247" i="64" s="1"/>
  <c r="J247" i="64"/>
  <c r="N141" i="64"/>
  <c r="N129" i="64"/>
  <c r="N98" i="64"/>
  <c r="M89" i="64"/>
  <c r="I89" i="64"/>
  <c r="N412" i="64"/>
  <c r="G345" i="64"/>
  <c r="H276" i="64"/>
  <c r="L265" i="64"/>
  <c r="H378" i="64"/>
  <c r="K265" i="64"/>
  <c r="I184" i="64"/>
  <c r="K126" i="64"/>
  <c r="N443" i="64"/>
  <c r="N440" i="64" s="1"/>
  <c r="J422" i="64"/>
  <c r="I411" i="64"/>
  <c r="L403" i="64"/>
  <c r="N355" i="64"/>
  <c r="N346" i="64" s="1"/>
  <c r="N341" i="64"/>
  <c r="J326" i="64"/>
  <c r="N287" i="64"/>
  <c r="N277" i="64"/>
  <c r="K238" i="64"/>
  <c r="G238" i="64"/>
  <c r="G225" i="64" s="1"/>
  <c r="N191" i="64"/>
  <c r="L184" i="64"/>
  <c r="H184" i="64"/>
  <c r="N167" i="64"/>
  <c r="N145" i="64"/>
  <c r="L431" i="64"/>
  <c r="L410" i="64" s="1"/>
  <c r="N365" i="64"/>
  <c r="N362" i="64" s="1"/>
  <c r="K345" i="64"/>
  <c r="N333" i="64"/>
  <c r="N326" i="64" s="1"/>
  <c r="L276" i="64"/>
  <c r="I147" i="64"/>
  <c r="N90" i="64"/>
  <c r="N436" i="64"/>
  <c r="N431" i="64" s="1"/>
  <c r="K431" i="64"/>
  <c r="K410" i="64" s="1"/>
  <c r="J411" i="64"/>
  <c r="M403" i="64"/>
  <c r="K326" i="64"/>
  <c r="N294" i="64"/>
  <c r="N283" i="64"/>
  <c r="N270" i="64"/>
  <c r="N265" i="64" s="1"/>
  <c r="M260" i="64"/>
  <c r="N245" i="64"/>
  <c r="N238" i="64" s="1"/>
  <c r="G126" i="64"/>
  <c r="N452" i="64"/>
  <c r="N447" i="64" s="1"/>
  <c r="N420" i="64"/>
  <c r="M411" i="64"/>
  <c r="M410" i="64" s="1"/>
  <c r="H403" i="64"/>
  <c r="N427" i="64"/>
  <c r="N422" i="64" s="1"/>
  <c r="N397" i="64"/>
  <c r="N394" i="64" s="1"/>
  <c r="M394" i="64"/>
  <c r="M345" i="64" s="1"/>
  <c r="I394" i="64"/>
  <c r="I345" i="64" s="1"/>
  <c r="L346" i="64"/>
  <c r="L345" i="64" s="1"/>
  <c r="H346" i="64"/>
  <c r="H345" i="64" s="1"/>
  <c r="N324" i="64"/>
  <c r="N321" i="64" s="1"/>
  <c r="N305" i="64"/>
  <c r="M276" i="64"/>
  <c r="I276" i="64"/>
  <c r="N261" i="64"/>
  <c r="N260" i="64" s="1"/>
  <c r="L238" i="64"/>
  <c r="L225" i="64" s="1"/>
  <c r="J226" i="64"/>
  <c r="N213" i="64"/>
  <c r="N189" i="64"/>
  <c r="J126" i="64"/>
  <c r="I126" i="64"/>
  <c r="N124" i="64"/>
  <c r="L71" i="64"/>
  <c r="H71" i="64"/>
  <c r="M238" i="64"/>
  <c r="M225" i="64" s="1"/>
  <c r="I238" i="64"/>
  <c r="I225" i="64" s="1"/>
  <c r="N232" i="64"/>
  <c r="N226" i="64" s="1"/>
  <c r="G219" i="64"/>
  <c r="N219" i="64" s="1"/>
  <c r="N209" i="64"/>
  <c r="N202" i="64"/>
  <c r="N175" i="64"/>
  <c r="L166" i="64"/>
  <c r="H166" i="64"/>
  <c r="H147" i="64"/>
  <c r="K117" i="64"/>
  <c r="G117" i="64"/>
  <c r="N115" i="64"/>
  <c r="N112" i="64" s="1"/>
  <c r="L107" i="64"/>
  <c r="H107" i="64"/>
  <c r="H89" i="64"/>
  <c r="N79" i="64"/>
  <c r="J79" i="64"/>
  <c r="K71" i="64"/>
  <c r="G71" i="64"/>
  <c r="N197" i="64"/>
  <c r="N193" i="64"/>
  <c r="N185" i="64"/>
  <c r="N131" i="64"/>
  <c r="N126" i="64" s="1"/>
  <c r="L126" i="64"/>
  <c r="H126" i="64"/>
  <c r="N117" i="64"/>
  <c r="K107" i="64"/>
  <c r="K88" i="64" s="1"/>
  <c r="G107" i="64"/>
  <c r="G88" i="64" s="1"/>
  <c r="N105" i="64"/>
  <c r="M79" i="64"/>
  <c r="I79" i="64"/>
  <c r="N71" i="64"/>
  <c r="J64" i="64"/>
  <c r="N51" i="64"/>
  <c r="N48" i="64" s="1"/>
  <c r="K48" i="64"/>
  <c r="G48" i="64"/>
  <c r="N22" i="64"/>
  <c r="M21" i="64"/>
  <c r="N147" i="64"/>
  <c r="J147" i="64"/>
  <c r="L112" i="64"/>
  <c r="H112" i="64"/>
  <c r="L48" i="64"/>
  <c r="H48" i="64"/>
  <c r="N41" i="64"/>
  <c r="N40" i="64"/>
  <c r="J39" i="64"/>
  <c r="J20" i="64" s="1"/>
  <c r="K20" i="64"/>
  <c r="K19" i="64" s="1"/>
  <c r="N486" i="64" l="1"/>
  <c r="F30" i="63"/>
  <c r="G10" i="65"/>
  <c r="G14" i="65" s="1"/>
  <c r="G10" i="64"/>
  <c r="G14" i="64" s="1"/>
  <c r="H88" i="64"/>
  <c r="J88" i="64"/>
  <c r="H225" i="64"/>
  <c r="K225" i="64"/>
  <c r="L88" i="64"/>
  <c r="L18" i="64" s="1"/>
  <c r="I493" i="64"/>
  <c r="G19" i="65"/>
  <c r="G18" i="65" s="1"/>
  <c r="H19" i="65"/>
  <c r="H18" i="65" s="1"/>
  <c r="J20" i="65"/>
  <c r="N493" i="64"/>
  <c r="N345" i="64"/>
  <c r="N166" i="64"/>
  <c r="I88" i="64"/>
  <c r="J19" i="64"/>
  <c r="M20" i="64"/>
  <c r="M19" i="64" s="1"/>
  <c r="N21" i="64"/>
  <c r="J225" i="64"/>
  <c r="I410" i="64"/>
  <c r="M88" i="64"/>
  <c r="K18" i="64"/>
  <c r="J410" i="64"/>
  <c r="N276" i="64"/>
  <c r="N225" i="64" s="1"/>
  <c r="N411" i="64"/>
  <c r="N39" i="64"/>
  <c r="N184" i="64"/>
  <c r="N89" i="64"/>
  <c r="N467" i="64"/>
  <c r="N20" i="64" l="1"/>
  <c r="G11" i="63"/>
  <c r="G12" i="63"/>
  <c r="G28" i="63"/>
  <c r="G26" i="63"/>
  <c r="G24" i="63"/>
  <c r="G17" i="63"/>
  <c r="G18" i="63"/>
  <c r="G15" i="63"/>
  <c r="G29" i="63"/>
  <c r="G20" i="63"/>
  <c r="G21" i="63"/>
  <c r="G16" i="63"/>
  <c r="G27" i="63"/>
  <c r="G25" i="63"/>
  <c r="J19" i="65"/>
  <c r="J18" i="65"/>
  <c r="N88" i="64"/>
  <c r="J18" i="64"/>
  <c r="N18" i="64" s="1"/>
  <c r="N19" i="64"/>
  <c r="N410" i="64"/>
  <c r="M18" i="64"/>
  <c r="G19" i="63" l="1"/>
  <c r="G23" i="63"/>
  <c r="G22" i="63" s="1"/>
  <c r="G10" i="63"/>
  <c r="G9" i="63" s="1"/>
  <c r="G14" i="63"/>
  <c r="K75" i="65"/>
  <c r="K77" i="65"/>
  <c r="K109" i="65"/>
  <c r="K121" i="65"/>
  <c r="K125" i="65"/>
  <c r="K130" i="65"/>
  <c r="K133" i="65"/>
  <c r="K135" i="65"/>
  <c r="K138" i="65"/>
  <c r="K144" i="65"/>
  <c r="K143" i="65" s="1"/>
  <c r="K149" i="65"/>
  <c r="K153" i="65"/>
  <c r="K159" i="65"/>
  <c r="K158" i="65" s="1"/>
  <c r="K169" i="65"/>
  <c r="K171" i="65"/>
  <c r="K173" i="65"/>
  <c r="K186" i="65"/>
  <c r="K190" i="65"/>
  <c r="K194" i="65"/>
  <c r="K196" i="65"/>
  <c r="K199" i="65"/>
  <c r="K201" i="65"/>
  <c r="K204" i="65"/>
  <c r="K206" i="65"/>
  <c r="K208" i="65"/>
  <c r="K211" i="65"/>
  <c r="K214" i="65"/>
  <c r="K216" i="65"/>
  <c r="K218" i="65"/>
  <c r="K231" i="65"/>
  <c r="K230" i="65" s="1"/>
  <c r="K234" i="65"/>
  <c r="K244" i="65"/>
  <c r="K243" i="65" s="1"/>
  <c r="K253" i="65"/>
  <c r="K252" i="65" s="1"/>
  <c r="K23" i="65"/>
  <c r="K25" i="65"/>
  <c r="K27" i="65"/>
  <c r="K29" i="65"/>
  <c r="K31" i="65"/>
  <c r="K229" i="65"/>
  <c r="K237" i="65"/>
  <c r="K236" i="65" s="1"/>
  <c r="K242" i="65"/>
  <c r="K241" i="65" s="1"/>
  <c r="K251" i="65"/>
  <c r="K250" i="65" s="1"/>
  <c r="K76" i="65"/>
  <c r="K81" i="65"/>
  <c r="K123" i="65"/>
  <c r="K136" i="65"/>
  <c r="K155" i="65"/>
  <c r="K163" i="65"/>
  <c r="K162" i="65" s="1"/>
  <c r="K170" i="65"/>
  <c r="K195" i="65"/>
  <c r="K205" i="65"/>
  <c r="K215" i="65"/>
  <c r="K233" i="65"/>
  <c r="K264" i="65"/>
  <c r="K263" i="65" s="1"/>
  <c r="K278" i="65"/>
  <c r="K280" i="65"/>
  <c r="K282" i="65"/>
  <c r="K73" i="65"/>
  <c r="K119" i="65"/>
  <c r="K134" i="65"/>
  <c r="K151" i="65"/>
  <c r="K168" i="65"/>
  <c r="K192" i="65"/>
  <c r="K203" i="65"/>
  <c r="K212" i="65"/>
  <c r="K273" i="65"/>
  <c r="K272" i="65" s="1"/>
  <c r="K289" i="65"/>
  <c r="K291" i="65"/>
  <c r="K293" i="65"/>
  <c r="K357" i="65"/>
  <c r="K132" i="65"/>
  <c r="K146" i="65"/>
  <c r="K174" i="65"/>
  <c r="K188" i="65"/>
  <c r="K200" i="65"/>
  <c r="K210" i="65"/>
  <c r="K240" i="65"/>
  <c r="K239" i="65" s="1"/>
  <c r="K259" i="65"/>
  <c r="K258" i="65" s="1"/>
  <c r="K271" i="65"/>
  <c r="K270" i="65" s="1"/>
  <c r="K78" i="65"/>
  <c r="K128" i="65"/>
  <c r="K217" i="65"/>
  <c r="K312" i="65"/>
  <c r="K348" i="65"/>
  <c r="K350" i="65"/>
  <c r="K364" i="65"/>
  <c r="K363" i="65" s="1"/>
  <c r="K367" i="65"/>
  <c r="K292" i="65"/>
  <c r="K442" i="65"/>
  <c r="K441" i="65" s="1"/>
  <c r="K472" i="65"/>
  <c r="K480" i="65"/>
  <c r="K235" i="65"/>
  <c r="K281" i="65"/>
  <c r="K288" i="65"/>
  <c r="K303" i="65"/>
  <c r="K302" i="65" s="1"/>
  <c r="K310" i="65"/>
  <c r="K340" i="65"/>
  <c r="K339" i="65" s="1"/>
  <c r="K344" i="65"/>
  <c r="K343" i="65" s="1"/>
  <c r="K356" i="65"/>
  <c r="K355" i="65" s="1"/>
  <c r="K391" i="65"/>
  <c r="K407" i="65"/>
  <c r="K406" i="65" s="1"/>
  <c r="K426" i="65"/>
  <c r="K435" i="65"/>
  <c r="K434" i="65" s="1"/>
  <c r="K439" i="65"/>
  <c r="K438" i="65" s="1"/>
  <c r="K451" i="65"/>
  <c r="K450" i="65" s="1"/>
  <c r="K481" i="65"/>
  <c r="K317" i="65"/>
  <c r="K353" i="65"/>
  <c r="K389" i="65"/>
  <c r="K388" i="65" s="1"/>
  <c r="K409" i="65"/>
  <c r="K464" i="65"/>
  <c r="K111" i="65"/>
  <c r="K172" i="65"/>
  <c r="K198" i="65"/>
  <c r="K249" i="65"/>
  <c r="K279" i="65"/>
  <c r="K308" i="65"/>
  <c r="K328" i="65"/>
  <c r="K327" i="65" s="1"/>
  <c r="K332" i="65"/>
  <c r="K331" i="65" s="1"/>
  <c r="K336" i="65"/>
  <c r="K335" i="65" s="1"/>
  <c r="K349" i="65"/>
  <c r="K366" i="65"/>
  <c r="K368" i="65"/>
  <c r="K375" i="65"/>
  <c r="K377" i="65"/>
  <c r="K382" i="65"/>
  <c r="K402" i="65"/>
  <c r="K401" i="65" s="1"/>
  <c r="K415" i="65"/>
  <c r="K414" i="65" s="1"/>
  <c r="K419" i="65"/>
  <c r="K418" i="65" s="1"/>
  <c r="K430" i="65"/>
  <c r="K429" i="65" s="1"/>
  <c r="K433" i="65"/>
  <c r="K432" i="65" s="1"/>
  <c r="K444" i="65"/>
  <c r="K443" i="65" s="1"/>
  <c r="K455" i="65"/>
  <c r="K454" i="65" s="1"/>
  <c r="K459" i="65"/>
  <c r="K458" i="65" s="1"/>
  <c r="K466" i="65"/>
  <c r="K465" i="65" s="1"/>
  <c r="K469" i="65"/>
  <c r="K468" i="65" s="1"/>
  <c r="K474" i="65"/>
  <c r="K473" i="65" s="1"/>
  <c r="K498" i="65"/>
  <c r="K497" i="65" s="1"/>
  <c r="K509" i="65"/>
  <c r="K508" i="65" s="1"/>
  <c r="K517" i="65"/>
  <c r="K516" i="65" s="1"/>
  <c r="K520" i="65"/>
  <c r="K519" i="65" s="1"/>
  <c r="K207" i="65"/>
  <c r="K300" i="65"/>
  <c r="K306" i="65"/>
  <c r="K372" i="65"/>
  <c r="K393" i="65"/>
  <c r="K413" i="65"/>
  <c r="K412" i="65" s="1"/>
  <c r="K424" i="65"/>
  <c r="K423" i="65" s="1"/>
  <c r="K428" i="65"/>
  <c r="K427" i="65" s="1"/>
  <c r="K453" i="65"/>
  <c r="K452" i="65" s="1"/>
  <c r="K482" i="65"/>
  <c r="K488" i="65"/>
  <c r="K496" i="65"/>
  <c r="K495" i="65" s="1"/>
  <c r="K504" i="65"/>
  <c r="K503" i="65" s="1"/>
  <c r="K507" i="65"/>
  <c r="K506" i="65" s="1"/>
  <c r="K515" i="65"/>
  <c r="K514" i="65" s="1"/>
  <c r="K492" i="65"/>
  <c r="K471" i="65"/>
  <c r="K470" i="65" s="1"/>
  <c r="K290" i="65"/>
  <c r="K476" i="65"/>
  <c r="K475" i="65" s="1"/>
  <c r="K483" i="65"/>
  <c r="K513" i="65"/>
  <c r="K512" i="65" s="1"/>
  <c r="K315" i="65"/>
  <c r="K262" i="65"/>
  <c r="K261" i="65" s="1"/>
  <c r="K398" i="65"/>
  <c r="K397" i="65" s="1"/>
  <c r="K320" i="65"/>
  <c r="K284" i="65"/>
  <c r="K91" i="65"/>
  <c r="K53" i="65"/>
  <c r="K26" i="65"/>
  <c r="K297" i="65"/>
  <c r="K361" i="65"/>
  <c r="K360" i="65" s="1"/>
  <c r="K316" i="65"/>
  <c r="K161" i="65"/>
  <c r="K160" i="65" s="1"/>
  <c r="K457" i="65"/>
  <c r="K456" i="65" s="1"/>
  <c r="K400" i="65"/>
  <c r="K399" i="65" s="1"/>
  <c r="K380" i="65"/>
  <c r="K379" i="65" s="1"/>
  <c r="K318" i="65"/>
  <c r="K257" i="65"/>
  <c r="K256" i="65" s="1"/>
  <c r="K267" i="65"/>
  <c r="K266" i="65" s="1"/>
  <c r="K142" i="65"/>
  <c r="K83" i="65"/>
  <c r="K52" i="65"/>
  <c r="K33" i="65"/>
  <c r="K325" i="65"/>
  <c r="K286" i="65"/>
  <c r="K181" i="65"/>
  <c r="K140" i="65"/>
  <c r="K139" i="65" s="1"/>
  <c r="K95" i="65"/>
  <c r="K59" i="65"/>
  <c r="K32" i="65"/>
  <c r="K301" i="65"/>
  <c r="K101" i="65"/>
  <c r="K63" i="65"/>
  <c r="K44" i="65"/>
  <c r="K307" i="65"/>
  <c r="K114" i="65"/>
  <c r="K478" i="65"/>
  <c r="K477" i="65" s="1"/>
  <c r="K421" i="65"/>
  <c r="K420" i="65" s="1"/>
  <c r="K461" i="65"/>
  <c r="K460" i="65" s="1"/>
  <c r="K296" i="65"/>
  <c r="K57" i="65"/>
  <c r="K228" i="65"/>
  <c r="K319" i="65"/>
  <c r="K417" i="65"/>
  <c r="K416" i="65" s="1"/>
  <c r="K330" i="65"/>
  <c r="K329" i="65" s="1"/>
  <c r="K178" i="65"/>
  <c r="K56" i="65"/>
  <c r="K338" i="65"/>
  <c r="K337" i="65" s="1"/>
  <c r="K102" i="65"/>
  <c r="K24" i="65"/>
  <c r="K67" i="65"/>
  <c r="K522" i="65"/>
  <c r="K521" i="65" s="1"/>
  <c r="K376" i="65"/>
  <c r="K334" i="65"/>
  <c r="K333" i="65" s="1"/>
  <c r="K437" i="65"/>
  <c r="K436" i="65" s="1"/>
  <c r="K85" i="65"/>
  <c r="K311" i="65"/>
  <c r="K66" i="65"/>
  <c r="K43" i="65"/>
  <c r="K22" i="65"/>
  <c r="K275" i="65"/>
  <c r="K274" i="65" s="1"/>
  <c r="K352" i="65"/>
  <c r="K295" i="65"/>
  <c r="K446" i="65"/>
  <c r="K445" i="65" s="1"/>
  <c r="K255" i="65"/>
  <c r="K254" i="65" s="1"/>
  <c r="K116" i="65"/>
  <c r="K70" i="65"/>
  <c r="K47" i="65"/>
  <c r="K371" i="65"/>
  <c r="K314" i="65"/>
  <c r="K177" i="65"/>
  <c r="K55" i="65"/>
  <c r="K93" i="65"/>
  <c r="K58" i="65"/>
  <c r="K40" i="65"/>
  <c r="K246" i="65"/>
  <c r="K245" i="65" s="1"/>
  <c r="K180" i="65"/>
  <c r="K87" i="65"/>
  <c r="K35" i="65"/>
  <c r="K359" i="65"/>
  <c r="K485" i="65"/>
  <c r="K484" i="65" s="1"/>
  <c r="K285" i="65"/>
  <c r="K99" i="65"/>
  <c r="K30" i="65"/>
  <c r="K309" i="65"/>
  <c r="K386" i="65"/>
  <c r="K97" i="65"/>
  <c r="K38" i="65"/>
  <c r="K157" i="65"/>
  <c r="K156" i="65" s="1"/>
  <c r="K36" i="65"/>
  <c r="K176" i="65"/>
  <c r="K370" i="65"/>
  <c r="K323" i="65"/>
  <c r="K490" i="65"/>
  <c r="K500" i="65"/>
  <c r="K499" i="65" s="1"/>
  <c r="K511" i="65"/>
  <c r="K510" i="65" s="1"/>
  <c r="K405" i="65"/>
  <c r="K342" i="65"/>
  <c r="K341" i="65" s="1"/>
  <c r="K304" i="65"/>
  <c r="K106" i="65"/>
  <c r="K61" i="65"/>
  <c r="K34" i="65"/>
  <c r="K449" i="65"/>
  <c r="K448" i="65" s="1"/>
  <c r="K384" i="65"/>
  <c r="K396" i="65"/>
  <c r="K395" i="65" s="1"/>
  <c r="K298" i="65"/>
  <c r="K269" i="65"/>
  <c r="K268" i="65" s="1"/>
  <c r="K183" i="65"/>
  <c r="K104" i="65"/>
  <c r="K60" i="65"/>
  <c r="K42" i="65"/>
  <c r="K354" i="65"/>
  <c r="K165" i="65"/>
  <c r="K164" i="65" s="1"/>
  <c r="K45" i="65"/>
  <c r="K54" i="65"/>
  <c r="K502" i="65"/>
  <c r="K501" i="65" s="1"/>
  <c r="K179" i="65"/>
  <c r="K299" i="65"/>
  <c r="K69" i="65"/>
  <c r="K50" i="65"/>
  <c r="K19" i="65"/>
  <c r="O32" i="64"/>
  <c r="O42" i="64"/>
  <c r="O85" i="64"/>
  <c r="O149" i="64"/>
  <c r="O153" i="64"/>
  <c r="O237" i="64"/>
  <c r="O236" i="64" s="1"/>
  <c r="O30" i="64"/>
  <c r="O47" i="64"/>
  <c r="O58" i="64"/>
  <c r="O63" i="64"/>
  <c r="O77" i="64"/>
  <c r="O111" i="64"/>
  <c r="O165" i="64"/>
  <c r="O164" i="64" s="1"/>
  <c r="O171" i="64"/>
  <c r="O178" i="64"/>
  <c r="O198" i="64"/>
  <c r="O205" i="64"/>
  <c r="O212" i="64"/>
  <c r="O228" i="64"/>
  <c r="O235" i="64"/>
  <c r="O244" i="64"/>
  <c r="O243" i="64" s="1"/>
  <c r="O251" i="64"/>
  <c r="O250" i="64" s="1"/>
  <c r="O259" i="64"/>
  <c r="O258" i="64" s="1"/>
  <c r="O269" i="64"/>
  <c r="O268" i="64" s="1"/>
  <c r="O278" i="64"/>
  <c r="O280" i="64"/>
  <c r="O282" i="64"/>
  <c r="O289" i="64"/>
  <c r="O291" i="64"/>
  <c r="O293" i="64"/>
  <c r="O314" i="64"/>
  <c r="O371" i="64"/>
  <c r="O380" i="64"/>
  <c r="O379" i="64" s="1"/>
  <c r="O384" i="64"/>
  <c r="O396" i="64"/>
  <c r="O395" i="64" s="1"/>
  <c r="O409" i="64"/>
  <c r="O419" i="64"/>
  <c r="O418" i="64" s="1"/>
  <c r="O426" i="64"/>
  <c r="O435" i="64"/>
  <c r="O434" i="64" s="1"/>
  <c r="O27" i="64"/>
  <c r="O56" i="64"/>
  <c r="O75" i="64"/>
  <c r="O133" i="64"/>
  <c r="O169" i="64"/>
  <c r="O183" i="64"/>
  <c r="O188" i="64"/>
  <c r="O203" i="64"/>
  <c r="O285" i="64"/>
  <c r="O296" i="64"/>
  <c r="O310" i="64"/>
  <c r="O323" i="64"/>
  <c r="O330" i="64"/>
  <c r="O329" i="64" s="1"/>
  <c r="O348" i="64"/>
  <c r="O377" i="64"/>
  <c r="O386" i="64"/>
  <c r="O393" i="64"/>
  <c r="O407" i="64"/>
  <c r="O406" i="64" s="1"/>
  <c r="O442" i="64"/>
  <c r="O441" i="64" s="1"/>
  <c r="O451" i="64"/>
  <c r="O450" i="64" s="1"/>
  <c r="O459" i="64"/>
  <c r="O458" i="64" s="1"/>
  <c r="O480" i="64"/>
  <c r="O482" i="64"/>
  <c r="O509" i="64"/>
  <c r="O508" i="64" s="1"/>
  <c r="O140" i="64"/>
  <c r="O139" i="64" s="1"/>
  <c r="O159" i="64"/>
  <c r="O158" i="64" s="1"/>
  <c r="O210" i="64"/>
  <c r="O317" i="64"/>
  <c r="O338" i="64"/>
  <c r="O337" i="64" s="1"/>
  <c r="O424" i="64"/>
  <c r="O423" i="64" s="1"/>
  <c r="O464" i="64"/>
  <c r="O490" i="64"/>
  <c r="O498" i="64"/>
  <c r="O497" i="64" s="1"/>
  <c r="O155" i="64"/>
  <c r="O267" i="64"/>
  <c r="O266" i="64" s="1"/>
  <c r="O298" i="64"/>
  <c r="O364" i="64"/>
  <c r="O363" i="64" s="1"/>
  <c r="O372" i="64"/>
  <c r="O382" i="64"/>
  <c r="O389" i="64"/>
  <c r="O388" i="64" s="1"/>
  <c r="O446" i="64"/>
  <c r="O445" i="64" s="1"/>
  <c r="O54" i="64"/>
  <c r="O81" i="64"/>
  <c r="O95" i="64"/>
  <c r="O144" i="64"/>
  <c r="O143" i="64" s="1"/>
  <c r="O151" i="64"/>
  <c r="O233" i="64"/>
  <c r="O257" i="64"/>
  <c r="O256" i="64" s="1"/>
  <c r="O264" i="64"/>
  <c r="O263" i="64" s="1"/>
  <c r="O275" i="64"/>
  <c r="O274" i="64" s="1"/>
  <c r="O279" i="64"/>
  <c r="O290" i="64"/>
  <c r="O308" i="64"/>
  <c r="O319" i="64"/>
  <c r="O361" i="64"/>
  <c r="O360" i="64" s="1"/>
  <c r="O375" i="64"/>
  <c r="O400" i="64"/>
  <c r="O399" i="64" s="1"/>
  <c r="O430" i="64"/>
  <c r="O429" i="64" s="1"/>
  <c r="O466" i="64"/>
  <c r="O465" i="64" s="1"/>
  <c r="O472" i="64"/>
  <c r="O500" i="64"/>
  <c r="O499" i="64" s="1"/>
  <c r="O517" i="64"/>
  <c r="O516" i="64" s="1"/>
  <c r="O224" i="64"/>
  <c r="O288" i="64"/>
  <c r="O328" i="64"/>
  <c r="O327" i="64" s="1"/>
  <c r="O344" i="64"/>
  <c r="O343" i="64" s="1"/>
  <c r="O367" i="64"/>
  <c r="O417" i="64"/>
  <c r="O416" i="64" s="1"/>
  <c r="O485" i="64"/>
  <c r="O484" i="64" s="1"/>
  <c r="O507" i="64"/>
  <c r="O506" i="64" s="1"/>
  <c r="O515" i="64"/>
  <c r="O514" i="64" s="1"/>
  <c r="O229" i="64"/>
  <c r="O242" i="64"/>
  <c r="O241" i="64" s="1"/>
  <c r="O249" i="64"/>
  <c r="O255" i="64"/>
  <c r="O254" i="64" s="1"/>
  <c r="O315" i="64"/>
  <c r="O433" i="64"/>
  <c r="O432" i="64" s="1"/>
  <c r="O455" i="64"/>
  <c r="O454" i="64" s="1"/>
  <c r="O67" i="64"/>
  <c r="O176" i="64"/>
  <c r="O300" i="64"/>
  <c r="O306" i="64"/>
  <c r="O449" i="64"/>
  <c r="O448" i="64" s="1"/>
  <c r="O457" i="64"/>
  <c r="O456" i="64" s="1"/>
  <c r="O478" i="64"/>
  <c r="O477" i="64" s="1"/>
  <c r="O121" i="64"/>
  <c r="O195" i="64"/>
  <c r="O273" i="64"/>
  <c r="O272" i="64" s="1"/>
  <c r="O312" i="64"/>
  <c r="O350" i="64"/>
  <c r="O353" i="64"/>
  <c r="O357" i="64"/>
  <c r="O402" i="64"/>
  <c r="O401" i="64" s="1"/>
  <c r="O504" i="64"/>
  <c r="O503" i="64" s="1"/>
  <c r="O476" i="64"/>
  <c r="O475" i="64" s="1"/>
  <c r="O481" i="64"/>
  <c r="O513" i="64"/>
  <c r="O512" i="64" s="1"/>
  <c r="O471" i="64"/>
  <c r="O470" i="64" s="1"/>
  <c r="O483" i="64"/>
  <c r="O496" i="64"/>
  <c r="O495" i="64" s="1"/>
  <c r="O522" i="64"/>
  <c r="O521" i="64" s="1"/>
  <c r="O444" i="64"/>
  <c r="O443" i="64" s="1"/>
  <c r="O453" i="64"/>
  <c r="O452" i="64" s="1"/>
  <c r="O511" i="64"/>
  <c r="O510" i="64" s="1"/>
  <c r="O142" i="64"/>
  <c r="O99" i="64"/>
  <c r="O44" i="64"/>
  <c r="O368" i="64"/>
  <c r="O31" i="64"/>
  <c r="O309" i="64"/>
  <c r="O180" i="64"/>
  <c r="O356" i="64"/>
  <c r="O355" i="64" s="1"/>
  <c r="O342" i="64"/>
  <c r="O341" i="64" s="1"/>
  <c r="O325" i="64"/>
  <c r="O286" i="64"/>
  <c r="O220" i="64"/>
  <c r="O43" i="64"/>
  <c r="O246" i="64"/>
  <c r="O245" i="64" s="1"/>
  <c r="O370" i="64"/>
  <c r="O299" i="64"/>
  <c r="O163" i="64"/>
  <c r="O162" i="64" s="1"/>
  <c r="O102" i="64"/>
  <c r="O36" i="64"/>
  <c r="O194" i="64"/>
  <c r="O174" i="64"/>
  <c r="O114" i="64"/>
  <c r="O87" i="64"/>
  <c r="O53" i="64"/>
  <c r="O218" i="64"/>
  <c r="O104" i="64"/>
  <c r="O69" i="64"/>
  <c r="O52" i="64"/>
  <c r="O33" i="64"/>
  <c r="O35" i="64"/>
  <c r="O83" i="64"/>
  <c r="O29" i="64"/>
  <c r="O50" i="64"/>
  <c r="O101" i="64"/>
  <c r="O474" i="64"/>
  <c r="O473" i="64" s="1"/>
  <c r="O78" i="64"/>
  <c r="O57" i="64"/>
  <c r="O301" i="64"/>
  <c r="O428" i="64"/>
  <c r="O427" i="64" s="1"/>
  <c r="O354" i="64"/>
  <c r="O214" i="64"/>
  <c r="O138" i="64"/>
  <c r="O201" i="64"/>
  <c r="O119" i="64"/>
  <c r="O73" i="64"/>
  <c r="O106" i="64"/>
  <c r="O45" i="64"/>
  <c r="O461" i="64"/>
  <c r="O460" i="64" s="1"/>
  <c r="O488" i="64"/>
  <c r="O211" i="64"/>
  <c r="O136" i="64"/>
  <c r="O130" i="64"/>
  <c r="O97" i="64"/>
  <c r="O146" i="64"/>
  <c r="O311" i="64"/>
  <c r="O215" i="64"/>
  <c r="O192" i="64"/>
  <c r="O179" i="64"/>
  <c r="O25" i="64"/>
  <c r="O334" i="64"/>
  <c r="O333" i="64" s="1"/>
  <c r="O91" i="64"/>
  <c r="O295" i="64"/>
  <c r="O271" i="64"/>
  <c r="O270" i="64" s="1"/>
  <c r="O415" i="64"/>
  <c r="O414" i="64" s="1"/>
  <c r="O366" i="64"/>
  <c r="O316" i="64"/>
  <c r="O207" i="64"/>
  <c r="O157" i="64"/>
  <c r="O156" i="64" s="1"/>
  <c r="O24" i="64"/>
  <c r="O231" i="64"/>
  <c r="O230" i="64" s="1"/>
  <c r="O208" i="64"/>
  <c r="O186" i="64"/>
  <c r="O135" i="64"/>
  <c r="O34" i="64"/>
  <c r="O168" i="64"/>
  <c r="O26" i="64"/>
  <c r="O55" i="64"/>
  <c r="O59" i="64"/>
  <c r="O284" i="64"/>
  <c r="O391" i="64"/>
  <c r="O303" i="64"/>
  <c r="O302" i="64" s="1"/>
  <c r="O60" i="64"/>
  <c r="O66" i="64"/>
  <c r="O93" i="64"/>
  <c r="O292" i="64"/>
  <c r="O318" i="64"/>
  <c r="O172" i="64"/>
  <c r="O253" i="64"/>
  <c r="O252" i="64" s="1"/>
  <c r="O234" i="64"/>
  <c r="O128" i="64"/>
  <c r="O413" i="64"/>
  <c r="O412" i="64" s="1"/>
  <c r="O307" i="64"/>
  <c r="O206" i="64"/>
  <c r="O332" i="64"/>
  <c r="O331" i="64" s="1"/>
  <c r="O200" i="64"/>
  <c r="O352" i="64"/>
  <c r="O297" i="64"/>
  <c r="O204" i="64"/>
  <c r="O190" i="64"/>
  <c r="O170" i="64"/>
  <c r="O76" i="64"/>
  <c r="O177" i="64"/>
  <c r="O437" i="64"/>
  <c r="O436" i="64" s="1"/>
  <c r="O223" i="64"/>
  <c r="O421" i="64"/>
  <c r="O420" i="64" s="1"/>
  <c r="O439" i="64"/>
  <c r="O438" i="64" s="1"/>
  <c r="O405" i="64"/>
  <c r="O359" i="64"/>
  <c r="O340" i="64"/>
  <c r="O339" i="64" s="1"/>
  <c r="O125" i="64"/>
  <c r="O181" i="64"/>
  <c r="O132" i="64"/>
  <c r="O70" i="64"/>
  <c r="O23" i="64"/>
  <c r="O196" i="64"/>
  <c r="O134" i="64"/>
  <c r="O61" i="64"/>
  <c r="O492" i="64"/>
  <c r="O281" i="64"/>
  <c r="O217" i="64"/>
  <c r="O199" i="64"/>
  <c r="O398" i="64"/>
  <c r="O397" i="64" s="1"/>
  <c r="O336" i="64"/>
  <c r="O335" i="64" s="1"/>
  <c r="O173" i="64"/>
  <c r="O123" i="64"/>
  <c r="O216" i="64"/>
  <c r="O161" i="64"/>
  <c r="O160" i="64" s="1"/>
  <c r="O38" i="64"/>
  <c r="O469" i="64"/>
  <c r="O468" i="64" s="1"/>
  <c r="O520" i="64"/>
  <c r="O519" i="64" s="1"/>
  <c r="O502" i="64"/>
  <c r="O501" i="64" s="1"/>
  <c r="O349" i="64"/>
  <c r="O376" i="64"/>
  <c r="O262" i="64"/>
  <c r="O261" i="64" s="1"/>
  <c r="O116" i="64"/>
  <c r="O240" i="64"/>
  <c r="O239" i="64" s="1"/>
  <c r="O109" i="64"/>
  <c r="O22" i="64"/>
  <c r="O219" i="64"/>
  <c r="O40" i="64"/>
  <c r="O39" i="64"/>
  <c r="K351" i="65" l="1"/>
  <c r="O351" i="64"/>
  <c r="G13" i="63"/>
  <c r="G30" i="63" s="1"/>
  <c r="K294" i="65"/>
  <c r="K374" i="65"/>
  <c r="K347" i="65"/>
  <c r="K369" i="65"/>
  <c r="K305" i="65"/>
  <c r="K313" i="65"/>
  <c r="K277" i="65"/>
  <c r="K479" i="65"/>
  <c r="K287" i="65"/>
  <c r="K283" i="65"/>
  <c r="O287" i="64"/>
  <c r="O374" i="64"/>
  <c r="O313" i="64"/>
  <c r="O283" i="64"/>
  <c r="O369" i="64"/>
  <c r="O294" i="64"/>
  <c r="O305" i="64"/>
  <c r="O479" i="64"/>
  <c r="O347" i="64"/>
  <c r="O277" i="64"/>
  <c r="J5" i="58" l="1"/>
  <c r="H6" i="58"/>
  <c r="C8" i="58"/>
  <c r="B8" i="58" s="1"/>
  <c r="D8" i="58"/>
  <c r="E8" i="58"/>
  <c r="F8" i="58"/>
  <c r="L8" i="58"/>
  <c r="C9" i="58"/>
  <c r="D9" i="58"/>
  <c r="E9" i="58"/>
  <c r="B9" i="58" s="1"/>
  <c r="F9" i="58"/>
  <c r="L9" i="58"/>
  <c r="C10" i="58"/>
  <c r="B10" i="58" s="1"/>
  <c r="D10" i="58"/>
  <c r="E10" i="58"/>
  <c r="F10" i="58"/>
  <c r="L10" i="58"/>
  <c r="C11" i="58"/>
  <c r="D11" i="58"/>
  <c r="E11" i="58"/>
  <c r="B11" i="58" s="1"/>
  <c r="F11" i="58"/>
  <c r="L11" i="58"/>
  <c r="C12" i="58"/>
  <c r="B12" i="58" s="1"/>
  <c r="D12" i="58"/>
  <c r="E12" i="58"/>
  <c r="F12" i="58"/>
  <c r="L12" i="58"/>
  <c r="C13" i="58"/>
  <c r="D13" i="58"/>
  <c r="E13" i="58"/>
  <c r="B13" i="58" s="1"/>
  <c r="F13" i="58"/>
  <c r="L13" i="58"/>
  <c r="C14" i="58"/>
  <c r="B14" i="58" s="1"/>
  <c r="D14" i="58"/>
  <c r="E14" i="58"/>
  <c r="F14" i="58"/>
  <c r="L14" i="58"/>
  <c r="C15" i="58"/>
  <c r="D15" i="58"/>
  <c r="E15" i="58"/>
  <c r="B15" i="58" s="1"/>
  <c r="F15" i="58"/>
  <c r="L15" i="58"/>
  <c r="C16" i="58"/>
  <c r="B16" i="58" s="1"/>
  <c r="D16" i="58"/>
  <c r="E16" i="58"/>
  <c r="F16" i="58"/>
  <c r="L16" i="58"/>
  <c r="C17" i="58"/>
  <c r="D17" i="58"/>
  <c r="E17" i="58"/>
  <c r="B17" i="58" s="1"/>
  <c r="F17" i="58"/>
  <c r="L17" i="58"/>
  <c r="C18" i="58"/>
  <c r="B18" i="58" s="1"/>
  <c r="D18" i="58"/>
  <c r="E18" i="58"/>
  <c r="F18" i="58"/>
  <c r="L18" i="58"/>
  <c r="C19" i="58"/>
  <c r="D19" i="58"/>
  <c r="E19" i="58"/>
  <c r="B19" i="58" s="1"/>
  <c r="F19" i="58"/>
  <c r="L19" i="58"/>
  <c r="C20" i="58"/>
  <c r="B20" i="58" s="1"/>
  <c r="D20" i="58"/>
  <c r="E20" i="58"/>
  <c r="F20" i="58"/>
  <c r="L20" i="58"/>
  <c r="C21" i="58"/>
  <c r="D21" i="58"/>
  <c r="E21" i="58"/>
  <c r="B21" i="58" s="1"/>
  <c r="F21" i="58"/>
  <c r="L21" i="58"/>
  <c r="C22" i="58"/>
  <c r="B22" i="58" s="1"/>
  <c r="D22" i="58"/>
  <c r="E22" i="58"/>
  <c r="F22" i="58"/>
  <c r="L22" i="58"/>
  <c r="C23" i="58"/>
  <c r="D23" i="58"/>
  <c r="E23" i="58"/>
  <c r="B23" i="58" s="1"/>
  <c r="F23" i="58"/>
  <c r="L23" i="58"/>
  <c r="C24" i="58"/>
  <c r="B24" i="58" s="1"/>
  <c r="D24" i="58"/>
  <c r="E24" i="58"/>
  <c r="F24" i="58"/>
  <c r="L24" i="58"/>
  <c r="C25" i="58"/>
  <c r="D25" i="58"/>
  <c r="E25" i="58"/>
  <c r="B25" i="58" s="1"/>
  <c r="F25" i="58"/>
  <c r="L25" i="58"/>
  <c r="C26" i="58"/>
  <c r="B26" i="58" s="1"/>
  <c r="D26" i="58"/>
  <c r="E26" i="58"/>
  <c r="F26" i="58"/>
  <c r="L26" i="58"/>
  <c r="C27" i="58"/>
  <c r="D27" i="58"/>
  <c r="E27" i="58"/>
  <c r="B27" i="58" s="1"/>
  <c r="F27" i="58"/>
  <c r="L27" i="58"/>
  <c r="C28" i="58"/>
  <c r="B28" i="58" s="1"/>
  <c r="D28" i="58"/>
  <c r="E28" i="58"/>
  <c r="F28" i="58"/>
  <c r="L28" i="58"/>
  <c r="C29" i="58"/>
  <c r="D29" i="58"/>
  <c r="E29" i="58"/>
  <c r="B29" i="58" s="1"/>
  <c r="F29" i="58"/>
  <c r="L29" i="58"/>
  <c r="C30" i="58"/>
  <c r="B30" i="58" s="1"/>
  <c r="D30" i="58"/>
  <c r="E30" i="58"/>
  <c r="F30" i="58"/>
  <c r="L30" i="58"/>
  <c r="C31" i="58"/>
  <c r="D31" i="58"/>
  <c r="E31" i="58"/>
  <c r="B31" i="58" s="1"/>
  <c r="F31" i="58"/>
  <c r="L31" i="58"/>
  <c r="C32" i="58"/>
  <c r="B32" i="58" s="1"/>
  <c r="D32" i="58"/>
  <c r="E32" i="58"/>
  <c r="F32" i="58"/>
  <c r="L32" i="58"/>
  <c r="C33" i="58"/>
  <c r="D33" i="58"/>
  <c r="E33" i="58"/>
  <c r="B33" i="58" s="1"/>
  <c r="F33" i="58"/>
  <c r="L33" i="58"/>
  <c r="C34" i="58"/>
  <c r="B34" i="58" s="1"/>
  <c r="D34" i="58"/>
  <c r="E34" i="58"/>
  <c r="F34" i="58"/>
  <c r="L34" i="58"/>
  <c r="C35" i="58"/>
  <c r="D35" i="58"/>
  <c r="E35" i="58"/>
  <c r="B35" i="58" s="1"/>
  <c r="F35" i="58"/>
  <c r="L35" i="58"/>
  <c r="C36" i="58"/>
  <c r="B36" i="58" s="1"/>
  <c r="D36" i="58"/>
  <c r="E36" i="58"/>
  <c r="F36" i="58"/>
  <c r="L36" i="58"/>
  <c r="C37" i="58"/>
  <c r="D37" i="58"/>
  <c r="E37" i="58"/>
  <c r="B37" i="58" s="1"/>
  <c r="F37" i="58"/>
  <c r="L37" i="58"/>
  <c r="C38" i="58"/>
  <c r="B38" i="58" s="1"/>
  <c r="D38" i="58"/>
  <c r="E38" i="58"/>
  <c r="F38" i="58"/>
  <c r="L38" i="58"/>
  <c r="C39" i="58"/>
  <c r="D39" i="58"/>
  <c r="E39" i="58"/>
  <c r="B39" i="58" s="1"/>
  <c r="F39" i="58"/>
  <c r="L39" i="58"/>
  <c r="C40" i="58"/>
  <c r="B40" i="58" s="1"/>
  <c r="D40" i="58"/>
  <c r="E40" i="58"/>
  <c r="F40" i="58"/>
  <c r="L40" i="58"/>
  <c r="C41" i="58"/>
  <c r="D41" i="58"/>
  <c r="E41" i="58"/>
  <c r="B41" i="58" s="1"/>
  <c r="F41" i="58"/>
  <c r="L41" i="58"/>
  <c r="C42" i="58"/>
  <c r="B42" i="58" s="1"/>
  <c r="D42" i="58"/>
  <c r="E42" i="58"/>
  <c r="F42" i="58"/>
  <c r="L42" i="58"/>
  <c r="C43" i="58"/>
  <c r="D43" i="58"/>
  <c r="E43" i="58"/>
  <c r="B43" i="58" s="1"/>
  <c r="F43" i="58"/>
  <c r="L43" i="58"/>
  <c r="C44" i="58"/>
  <c r="B44" i="58" s="1"/>
  <c r="D44" i="58"/>
  <c r="E44" i="58"/>
  <c r="F44" i="58"/>
  <c r="L44" i="58"/>
  <c r="C45" i="58"/>
  <c r="D45" i="58"/>
  <c r="E45" i="58"/>
  <c r="B45" i="58" s="1"/>
  <c r="F45" i="58"/>
  <c r="L45" i="58"/>
  <c r="C46" i="58"/>
  <c r="B46" i="58" s="1"/>
  <c r="D46" i="58"/>
  <c r="E46" i="58"/>
  <c r="F46" i="58"/>
  <c r="L46" i="58"/>
  <c r="B47" i="58"/>
  <c r="C47" i="58"/>
  <c r="D47" i="58"/>
  <c r="E47" i="58"/>
  <c r="F47" i="58"/>
  <c r="M47" i="58" s="1"/>
  <c r="L47" i="58"/>
  <c r="B48" i="58"/>
  <c r="C48" i="58"/>
  <c r="D48" i="58"/>
  <c r="E48" i="58"/>
  <c r="F48" i="58"/>
  <c r="M48" i="58" s="1"/>
  <c r="L48" i="58"/>
  <c r="B49" i="58"/>
  <c r="C49" i="58"/>
  <c r="D49" i="58"/>
  <c r="E49" i="58"/>
  <c r="F49" i="58"/>
  <c r="M49" i="58" s="1"/>
  <c r="L49" i="58"/>
  <c r="B50" i="58"/>
  <c r="C50" i="58"/>
  <c r="D50" i="58"/>
  <c r="E50" i="58"/>
  <c r="F50" i="58"/>
  <c r="M50" i="58" s="1"/>
  <c r="L50" i="58"/>
  <c r="B51" i="58"/>
  <c r="C51" i="58"/>
  <c r="D51" i="58"/>
  <c r="E51" i="58"/>
  <c r="F51" i="58"/>
  <c r="M51" i="58" s="1"/>
  <c r="L51" i="58"/>
  <c r="B52" i="58"/>
  <c r="C52" i="58"/>
  <c r="D52" i="58"/>
  <c r="E52" i="58"/>
  <c r="F52" i="58"/>
  <c r="M52" i="58" s="1"/>
  <c r="L52" i="58"/>
  <c r="B53" i="58"/>
  <c r="C53" i="58"/>
  <c r="D53" i="58"/>
  <c r="E53" i="58"/>
  <c r="F53" i="58"/>
  <c r="M53" i="58" s="1"/>
  <c r="L53" i="58"/>
  <c r="B54" i="58"/>
  <c r="C54" i="58"/>
  <c r="D54" i="58"/>
  <c r="E54" i="58"/>
  <c r="F54" i="58"/>
  <c r="L54" i="58"/>
  <c r="M54" i="58"/>
  <c r="B55" i="58"/>
  <c r="C55" i="58"/>
  <c r="D55" i="58"/>
  <c r="E55" i="58"/>
  <c r="F55" i="58"/>
  <c r="M55" i="58" s="1"/>
  <c r="L55" i="58"/>
  <c r="B56" i="58"/>
  <c r="C56" i="58"/>
  <c r="D56" i="58"/>
  <c r="E56" i="58"/>
  <c r="F56" i="58"/>
  <c r="M56" i="58" s="1"/>
  <c r="L56" i="58"/>
  <c r="B57" i="58"/>
  <c r="C57" i="58"/>
  <c r="D57" i="58"/>
  <c r="E57" i="58"/>
  <c r="F57" i="58"/>
  <c r="M57" i="58" s="1"/>
  <c r="L57" i="58"/>
  <c r="B58" i="58"/>
  <c r="C58" i="58"/>
  <c r="D58" i="58"/>
  <c r="E58" i="58"/>
  <c r="F58" i="58"/>
  <c r="M58" i="58" s="1"/>
  <c r="L58" i="58"/>
  <c r="B59" i="58"/>
  <c r="C59" i="58"/>
  <c r="D59" i="58"/>
  <c r="E59" i="58"/>
  <c r="F59" i="58"/>
  <c r="M59" i="58" s="1"/>
  <c r="L59" i="58"/>
  <c r="B60" i="58"/>
  <c r="C60" i="58"/>
  <c r="D60" i="58"/>
  <c r="E60" i="58"/>
  <c r="F60" i="58"/>
  <c r="M60" i="58" s="1"/>
  <c r="L60" i="58"/>
  <c r="B61" i="58"/>
  <c r="C61" i="58"/>
  <c r="D61" i="58"/>
  <c r="E61" i="58"/>
  <c r="F61" i="58"/>
  <c r="M61" i="58" s="1"/>
  <c r="L61" i="58"/>
  <c r="B62" i="58"/>
  <c r="C62" i="58"/>
  <c r="D62" i="58"/>
  <c r="E62" i="58"/>
  <c r="F62" i="58"/>
  <c r="M62" i="58" s="1"/>
  <c r="L62" i="58"/>
  <c r="B63" i="58"/>
  <c r="C63" i="58"/>
  <c r="D63" i="58"/>
  <c r="E63" i="58"/>
  <c r="F63" i="58"/>
  <c r="M63" i="58" s="1"/>
  <c r="L63" i="58"/>
  <c r="B64" i="58"/>
  <c r="C64" i="58"/>
  <c r="D64" i="58"/>
  <c r="E64" i="58"/>
  <c r="F64" i="58"/>
  <c r="M64" i="58" s="1"/>
  <c r="L64" i="58"/>
  <c r="B65" i="58"/>
  <c r="C65" i="58"/>
  <c r="D65" i="58"/>
  <c r="E65" i="58"/>
  <c r="F65" i="58"/>
  <c r="M65" i="58" s="1"/>
  <c r="L65" i="58"/>
  <c r="B66" i="58"/>
  <c r="C66" i="58"/>
  <c r="D66" i="58"/>
  <c r="E66" i="58"/>
  <c r="F66" i="58"/>
  <c r="M66" i="58" s="1"/>
  <c r="L66" i="58"/>
  <c r="B67" i="58"/>
  <c r="C67" i="58"/>
  <c r="D67" i="58"/>
  <c r="E67" i="58"/>
  <c r="F67" i="58"/>
  <c r="M67" i="58" s="1"/>
  <c r="L67" i="58"/>
  <c r="B68" i="58"/>
  <c r="C68" i="58"/>
  <c r="D68" i="58"/>
  <c r="E68" i="58"/>
  <c r="F68" i="58"/>
  <c r="M68" i="58" s="1"/>
  <c r="L68" i="58"/>
  <c r="B69" i="58"/>
  <c r="C69" i="58"/>
  <c r="D69" i="58"/>
  <c r="E69" i="58"/>
  <c r="F69" i="58"/>
  <c r="M69" i="58" s="1"/>
  <c r="L69" i="58"/>
  <c r="B70" i="58"/>
  <c r="C70" i="58"/>
  <c r="D70" i="58"/>
  <c r="E70" i="58"/>
  <c r="F70" i="58"/>
  <c r="M70" i="58" s="1"/>
  <c r="L70" i="58"/>
  <c r="B71" i="58"/>
  <c r="C71" i="58"/>
  <c r="D71" i="58"/>
  <c r="E71" i="58"/>
  <c r="F71" i="58"/>
  <c r="M71" i="58" s="1"/>
  <c r="L71" i="58"/>
  <c r="B72" i="58"/>
  <c r="C72" i="58"/>
  <c r="D72" i="58"/>
  <c r="E72" i="58"/>
  <c r="F72" i="58"/>
  <c r="M72" i="58" s="1"/>
  <c r="L72" i="58"/>
  <c r="B73" i="58"/>
  <c r="C73" i="58"/>
  <c r="D73" i="58"/>
  <c r="E73" i="58"/>
  <c r="F73" i="58"/>
  <c r="M73" i="58" s="1"/>
  <c r="L73" i="58"/>
  <c r="B74" i="58"/>
  <c r="C74" i="58"/>
  <c r="D74" i="58"/>
  <c r="E74" i="58"/>
  <c r="F74" i="58"/>
  <c r="M74" i="58" s="1"/>
  <c r="L74" i="58"/>
  <c r="B75" i="58"/>
  <c r="C75" i="58"/>
  <c r="D75" i="58"/>
  <c r="E75" i="58"/>
  <c r="F75" i="58"/>
  <c r="M75" i="58" s="1"/>
  <c r="L75" i="58"/>
  <c r="B76" i="58"/>
  <c r="C76" i="58"/>
  <c r="D76" i="58"/>
  <c r="E76" i="58"/>
  <c r="F76" i="58"/>
  <c r="M76" i="58" s="1"/>
  <c r="L76" i="58"/>
  <c r="B77" i="58"/>
  <c r="C77" i="58"/>
  <c r="D77" i="58"/>
  <c r="E77" i="58"/>
  <c r="F77" i="58"/>
  <c r="M77" i="58" s="1"/>
  <c r="L77" i="58"/>
  <c r="B78" i="58"/>
  <c r="C78" i="58"/>
  <c r="D78" i="58"/>
  <c r="E78" i="58"/>
  <c r="F78" i="58"/>
  <c r="M78" i="58" s="1"/>
  <c r="L78" i="58"/>
  <c r="B79" i="58"/>
  <c r="C79" i="58"/>
  <c r="D79" i="58"/>
  <c r="E79" i="58"/>
  <c r="F79" i="58"/>
  <c r="M79" i="58" s="1"/>
  <c r="L79" i="58"/>
  <c r="B80" i="58"/>
  <c r="C80" i="58"/>
  <c r="D80" i="58"/>
  <c r="E80" i="58"/>
  <c r="F80" i="58"/>
  <c r="M80" i="58" s="1"/>
  <c r="L80" i="58"/>
  <c r="B81" i="58"/>
  <c r="C81" i="58"/>
  <c r="D81" i="58"/>
  <c r="E81" i="58"/>
  <c r="F81" i="58"/>
  <c r="M81" i="58" s="1"/>
  <c r="L81" i="58"/>
  <c r="B82" i="58"/>
  <c r="C82" i="58"/>
  <c r="D82" i="58"/>
  <c r="E82" i="58"/>
  <c r="F82" i="58"/>
  <c r="M82" i="58" s="1"/>
  <c r="L82" i="58"/>
  <c r="B83" i="58"/>
  <c r="C83" i="58"/>
  <c r="D83" i="58"/>
  <c r="E83" i="58"/>
  <c r="F83" i="58"/>
  <c r="M83" i="58" s="1"/>
  <c r="L83" i="58"/>
  <c r="B84" i="58"/>
  <c r="C84" i="58"/>
  <c r="D84" i="58"/>
  <c r="E84" i="58"/>
  <c r="F84" i="58"/>
  <c r="M84" i="58" s="1"/>
  <c r="L84" i="58"/>
  <c r="B85" i="58"/>
  <c r="C85" i="58"/>
  <c r="D85" i="58"/>
  <c r="E85" i="58"/>
  <c r="F85" i="58"/>
  <c r="M85" i="58" s="1"/>
  <c r="L85" i="58"/>
  <c r="B86" i="58"/>
  <c r="C86" i="58"/>
  <c r="D86" i="58"/>
  <c r="E86" i="58"/>
  <c r="F86" i="58"/>
  <c r="M86" i="58" s="1"/>
  <c r="L86" i="58"/>
  <c r="B87" i="58"/>
  <c r="C87" i="58"/>
  <c r="D87" i="58"/>
  <c r="E87" i="58"/>
  <c r="F87" i="58"/>
  <c r="M87" i="58" s="1"/>
  <c r="L87" i="58"/>
  <c r="B88" i="58"/>
  <c r="C88" i="58"/>
  <c r="D88" i="58"/>
  <c r="E88" i="58"/>
  <c r="F88" i="58"/>
  <c r="M88" i="58" s="1"/>
  <c r="L88" i="58"/>
  <c r="B89" i="58"/>
  <c r="C89" i="58"/>
  <c r="D89" i="58"/>
  <c r="E89" i="58"/>
  <c r="F89" i="58"/>
  <c r="M89" i="58" s="1"/>
  <c r="L89" i="58"/>
  <c r="B90" i="58"/>
  <c r="C90" i="58"/>
  <c r="D90" i="58"/>
  <c r="E90" i="58"/>
  <c r="F90" i="58"/>
  <c r="M90" i="58" s="1"/>
  <c r="L90" i="58"/>
  <c r="B91" i="58"/>
  <c r="C91" i="58"/>
  <c r="D91" i="58"/>
  <c r="E91" i="58"/>
  <c r="F91" i="58"/>
  <c r="M91" i="58" s="1"/>
  <c r="L91" i="58"/>
  <c r="B92" i="58"/>
  <c r="C92" i="58"/>
  <c r="D92" i="58"/>
  <c r="E92" i="58"/>
  <c r="F92" i="58"/>
  <c r="M92" i="58" s="1"/>
  <c r="L92" i="58"/>
  <c r="B93" i="58"/>
  <c r="C93" i="58"/>
  <c r="D93" i="58"/>
  <c r="E93" i="58"/>
  <c r="F93" i="58"/>
  <c r="M93" i="58" s="1"/>
  <c r="L93" i="58"/>
  <c r="B94" i="58"/>
  <c r="C94" i="58"/>
  <c r="D94" i="58"/>
  <c r="E94" i="58"/>
  <c r="F94" i="58"/>
  <c r="M94" i="58" s="1"/>
  <c r="L94" i="58"/>
  <c r="B95" i="58"/>
  <c r="C95" i="58"/>
  <c r="D95" i="58"/>
  <c r="E95" i="58"/>
  <c r="F95" i="58"/>
  <c r="M95" i="58" s="1"/>
  <c r="L95" i="58"/>
  <c r="B96" i="58"/>
  <c r="C96" i="58"/>
  <c r="D96" i="58"/>
  <c r="E96" i="58"/>
  <c r="F96" i="58"/>
  <c r="M96" i="58" s="1"/>
  <c r="L96" i="58"/>
  <c r="B97" i="58"/>
  <c r="C97" i="58"/>
  <c r="D97" i="58"/>
  <c r="E97" i="58"/>
  <c r="F97" i="58"/>
  <c r="M97" i="58" s="1"/>
  <c r="L97" i="58"/>
  <c r="B98" i="58"/>
  <c r="C98" i="58"/>
  <c r="D98" i="58"/>
  <c r="E98" i="58"/>
  <c r="F98" i="58"/>
  <c r="M98" i="58" s="1"/>
  <c r="L98" i="58"/>
  <c r="B99" i="58"/>
  <c r="C99" i="58"/>
  <c r="D99" i="58"/>
  <c r="E99" i="58"/>
  <c r="F99" i="58"/>
  <c r="M99" i="58" s="1"/>
  <c r="L99" i="58"/>
  <c r="B100" i="58"/>
  <c r="C100" i="58"/>
  <c r="D100" i="58"/>
  <c r="E100" i="58"/>
  <c r="F100" i="58"/>
  <c r="M100" i="58" s="1"/>
  <c r="L100" i="58"/>
  <c r="B101" i="58"/>
  <c r="C101" i="58"/>
  <c r="D101" i="58"/>
  <c r="E101" i="58"/>
  <c r="F101" i="58"/>
  <c r="M101" i="58" s="1"/>
  <c r="L101" i="58"/>
  <c r="B102" i="58"/>
  <c r="C102" i="58"/>
  <c r="D102" i="58"/>
  <c r="E102" i="58"/>
  <c r="F102" i="58"/>
  <c r="M102" i="58" s="1"/>
  <c r="L102" i="58"/>
  <c r="B103" i="58"/>
  <c r="C103" i="58"/>
  <c r="D103" i="58"/>
  <c r="E103" i="58"/>
  <c r="F103" i="58"/>
  <c r="M103" i="58" s="1"/>
  <c r="L103" i="58"/>
  <c r="B104" i="58"/>
  <c r="C104" i="58"/>
  <c r="D104" i="58"/>
  <c r="E104" i="58"/>
  <c r="F104" i="58"/>
  <c r="M104" i="58" s="1"/>
  <c r="L104" i="58"/>
  <c r="B105" i="58"/>
  <c r="C105" i="58"/>
  <c r="D105" i="58"/>
  <c r="E105" i="58"/>
  <c r="F105" i="58"/>
  <c r="M105" i="58" s="1"/>
  <c r="L105" i="58"/>
  <c r="B106" i="58"/>
  <c r="C106" i="58"/>
  <c r="D106" i="58"/>
  <c r="E106" i="58"/>
  <c r="F106" i="58"/>
  <c r="M106" i="58" s="1"/>
  <c r="L106" i="58"/>
  <c r="B107" i="58"/>
  <c r="C107" i="58"/>
  <c r="D107" i="58"/>
  <c r="E107" i="58"/>
  <c r="F107" i="58"/>
  <c r="M107" i="58" s="1"/>
  <c r="L107" i="58"/>
  <c r="B108" i="58"/>
  <c r="C108" i="58"/>
  <c r="D108" i="58"/>
  <c r="E108" i="58"/>
  <c r="F108" i="58"/>
  <c r="M108" i="58" s="1"/>
  <c r="L108" i="58"/>
  <c r="B109" i="58"/>
  <c r="C109" i="58"/>
  <c r="D109" i="58"/>
  <c r="E109" i="58"/>
  <c r="F109" i="58"/>
  <c r="M109" i="58" s="1"/>
  <c r="L109" i="58"/>
  <c r="B110" i="58"/>
  <c r="C110" i="58"/>
  <c r="D110" i="58"/>
  <c r="E110" i="58"/>
  <c r="F110" i="58"/>
  <c r="M110" i="58" s="1"/>
  <c r="L110" i="58"/>
  <c r="B111" i="58"/>
  <c r="C111" i="58"/>
  <c r="D111" i="58"/>
  <c r="E111" i="58"/>
  <c r="F111" i="58"/>
  <c r="M111" i="58" s="1"/>
  <c r="L111" i="58"/>
  <c r="B112" i="58"/>
  <c r="C112" i="58"/>
  <c r="D112" i="58"/>
  <c r="E112" i="58"/>
  <c r="F112" i="58"/>
  <c r="M112" i="58" s="1"/>
  <c r="L112" i="58"/>
  <c r="B113" i="58"/>
  <c r="C113" i="58"/>
  <c r="D113" i="58"/>
  <c r="E113" i="58"/>
  <c r="F113" i="58"/>
  <c r="M113" i="58" s="1"/>
  <c r="L113" i="58"/>
  <c r="B114" i="58"/>
  <c r="C114" i="58"/>
  <c r="D114" i="58"/>
  <c r="E114" i="58"/>
  <c r="F114" i="58"/>
  <c r="M114" i="58" s="1"/>
  <c r="L114" i="58"/>
  <c r="B115" i="58"/>
  <c r="C115" i="58"/>
  <c r="D115" i="58"/>
  <c r="E115" i="58"/>
  <c r="F115" i="58"/>
  <c r="M115" i="58" s="1"/>
  <c r="L115" i="58"/>
  <c r="B116" i="58"/>
  <c r="C116" i="58"/>
  <c r="D116" i="58"/>
  <c r="E116" i="58"/>
  <c r="F116" i="58"/>
  <c r="M116" i="58" s="1"/>
  <c r="L116" i="58"/>
  <c r="B117" i="58"/>
  <c r="C117" i="58"/>
  <c r="D117" i="58"/>
  <c r="E117" i="58"/>
  <c r="F117" i="58"/>
  <c r="M117" i="58" s="1"/>
  <c r="L117" i="58"/>
  <c r="B118" i="58"/>
  <c r="C118" i="58"/>
  <c r="D118" i="58"/>
  <c r="E118" i="58"/>
  <c r="F118" i="58"/>
  <c r="M118" i="58" s="1"/>
  <c r="L118" i="58"/>
  <c r="B119" i="58"/>
  <c r="C119" i="58"/>
  <c r="D119" i="58"/>
  <c r="E119" i="58"/>
  <c r="F119" i="58"/>
  <c r="M119" i="58" s="1"/>
  <c r="L119" i="58"/>
  <c r="B120" i="58"/>
  <c r="C120" i="58"/>
  <c r="D120" i="58"/>
  <c r="E120" i="58"/>
  <c r="F120" i="58"/>
  <c r="M120" i="58" s="1"/>
  <c r="L120" i="58"/>
  <c r="B121" i="58"/>
  <c r="C121" i="58"/>
  <c r="D121" i="58"/>
  <c r="E121" i="58"/>
  <c r="F121" i="58"/>
  <c r="M121" i="58" s="1"/>
  <c r="L121" i="58"/>
  <c r="B122" i="58"/>
  <c r="C122" i="58"/>
  <c r="D122" i="58"/>
  <c r="E122" i="58"/>
  <c r="F122" i="58"/>
  <c r="M122" i="58" s="1"/>
  <c r="L122" i="58"/>
  <c r="B123" i="58"/>
  <c r="C123" i="58"/>
  <c r="D123" i="58"/>
  <c r="E123" i="58"/>
  <c r="F123" i="58"/>
  <c r="M123" i="58" s="1"/>
  <c r="L123" i="58"/>
  <c r="B124" i="58"/>
  <c r="C124" i="58"/>
  <c r="D124" i="58"/>
  <c r="E124" i="58"/>
  <c r="F124" i="58"/>
  <c r="M124" i="58" s="1"/>
  <c r="L124" i="58"/>
  <c r="B125" i="58"/>
  <c r="C125" i="58"/>
  <c r="D125" i="58"/>
  <c r="E125" i="58"/>
  <c r="F125" i="58"/>
  <c r="M125" i="58" s="1"/>
  <c r="L125" i="58"/>
  <c r="B126" i="58"/>
  <c r="C126" i="58"/>
  <c r="D126" i="58"/>
  <c r="E126" i="58"/>
  <c r="F126" i="58"/>
  <c r="M126" i="58" s="1"/>
  <c r="L126" i="58"/>
  <c r="B127" i="58"/>
  <c r="C127" i="58"/>
  <c r="D127" i="58"/>
  <c r="E127" i="58"/>
  <c r="F127" i="58"/>
  <c r="M127" i="58" s="1"/>
  <c r="L127" i="58"/>
  <c r="B128" i="58"/>
  <c r="C128" i="58"/>
  <c r="D128" i="58"/>
  <c r="E128" i="58"/>
  <c r="F128" i="58"/>
  <c r="M128" i="58" s="1"/>
  <c r="L128" i="58"/>
  <c r="B129" i="58"/>
  <c r="C129" i="58"/>
  <c r="D129" i="58"/>
  <c r="E129" i="58"/>
  <c r="F129" i="58"/>
  <c r="M129" i="58" s="1"/>
  <c r="L129" i="58"/>
  <c r="B130" i="58"/>
  <c r="C130" i="58"/>
  <c r="D130" i="58"/>
  <c r="E130" i="58"/>
  <c r="F130" i="58"/>
  <c r="M130" i="58" s="1"/>
  <c r="L130" i="58"/>
  <c r="B131" i="58"/>
  <c r="C131" i="58"/>
  <c r="D131" i="58"/>
  <c r="E131" i="58"/>
  <c r="F131" i="58"/>
  <c r="M131" i="58" s="1"/>
  <c r="L131" i="58"/>
  <c r="B132" i="58"/>
  <c r="C132" i="58"/>
  <c r="D132" i="58"/>
  <c r="E132" i="58"/>
  <c r="F132" i="58"/>
  <c r="M132" i="58" s="1"/>
  <c r="L132" i="58"/>
  <c r="B133" i="58"/>
  <c r="C133" i="58"/>
  <c r="D133" i="58"/>
  <c r="E133" i="58"/>
  <c r="F133" i="58"/>
  <c r="M133" i="58" s="1"/>
  <c r="L133" i="58"/>
  <c r="B134" i="58"/>
  <c r="C134" i="58"/>
  <c r="D134" i="58"/>
  <c r="E134" i="58"/>
  <c r="F134" i="58"/>
  <c r="M134" i="58" s="1"/>
  <c r="L134" i="58"/>
  <c r="B135" i="58"/>
  <c r="C135" i="58"/>
  <c r="D135" i="58"/>
  <c r="E135" i="58"/>
  <c r="F135" i="58"/>
  <c r="M135" i="58" s="1"/>
  <c r="L135" i="58"/>
  <c r="B136" i="58"/>
  <c r="C136" i="58"/>
  <c r="D136" i="58"/>
  <c r="E136" i="58"/>
  <c r="F136" i="58"/>
  <c r="M136" i="58" s="1"/>
  <c r="L136" i="58"/>
  <c r="B137" i="58"/>
  <c r="C137" i="58"/>
  <c r="D137" i="58"/>
  <c r="E137" i="58"/>
  <c r="F137" i="58"/>
  <c r="M137" i="58" s="1"/>
  <c r="L137" i="58"/>
  <c r="B138" i="58"/>
  <c r="C138" i="58"/>
  <c r="D138" i="58"/>
  <c r="E138" i="58"/>
  <c r="F138" i="58"/>
  <c r="M138" i="58" s="1"/>
  <c r="L138" i="58"/>
  <c r="B139" i="58"/>
  <c r="C139" i="58"/>
  <c r="D139" i="58"/>
  <c r="E139" i="58"/>
  <c r="F139" i="58"/>
  <c r="M139" i="58" s="1"/>
  <c r="L139" i="58"/>
  <c r="B140" i="58"/>
  <c r="C140" i="58"/>
  <c r="D140" i="58"/>
  <c r="E140" i="58"/>
  <c r="F140" i="58"/>
  <c r="M140" i="58" s="1"/>
  <c r="L140" i="58"/>
  <c r="B141" i="58"/>
  <c r="C141" i="58"/>
  <c r="D141" i="58"/>
  <c r="E141" i="58"/>
  <c r="F141" i="58"/>
  <c r="M141" i="58" s="1"/>
  <c r="L141" i="58"/>
  <c r="B142" i="58"/>
  <c r="C142" i="58"/>
  <c r="D142" i="58"/>
  <c r="E142" i="58"/>
  <c r="F142" i="58"/>
  <c r="M142" i="58" s="1"/>
  <c r="L142" i="58"/>
  <c r="B143" i="58"/>
  <c r="C143" i="58"/>
  <c r="D143" i="58"/>
  <c r="E143" i="58"/>
  <c r="F143" i="58"/>
  <c r="M143" i="58" s="1"/>
  <c r="L143" i="58"/>
  <c r="B144" i="58"/>
  <c r="C144" i="58"/>
  <c r="D144" i="58"/>
  <c r="E144" i="58"/>
  <c r="F144" i="58"/>
  <c r="M144" i="58" s="1"/>
  <c r="L144" i="58"/>
  <c r="B145" i="58"/>
  <c r="C145" i="58"/>
  <c r="D145" i="58"/>
  <c r="E145" i="58"/>
  <c r="F145" i="58"/>
  <c r="M145" i="58" s="1"/>
  <c r="L145" i="58"/>
  <c r="B146" i="58"/>
  <c r="C146" i="58"/>
  <c r="D146" i="58"/>
  <c r="E146" i="58"/>
  <c r="F146" i="58"/>
  <c r="M146" i="58" s="1"/>
  <c r="L146" i="58"/>
  <c r="B147" i="58"/>
  <c r="C147" i="58"/>
  <c r="D147" i="58"/>
  <c r="E147" i="58"/>
  <c r="F147" i="58"/>
  <c r="M147" i="58" s="1"/>
  <c r="L147" i="58"/>
  <c r="B148" i="58"/>
  <c r="C148" i="58"/>
  <c r="D148" i="58"/>
  <c r="E148" i="58"/>
  <c r="F148" i="58"/>
  <c r="M148" i="58" s="1"/>
  <c r="L148" i="58"/>
  <c r="B149" i="58"/>
  <c r="C149" i="58"/>
  <c r="D149" i="58"/>
  <c r="E149" i="58"/>
  <c r="F149" i="58"/>
  <c r="M149" i="58" s="1"/>
  <c r="L149" i="58"/>
  <c r="B150" i="58"/>
  <c r="C150" i="58"/>
  <c r="D150" i="58"/>
  <c r="E150" i="58"/>
  <c r="F150" i="58"/>
  <c r="M150" i="58" s="1"/>
  <c r="L150" i="58"/>
  <c r="B151" i="58"/>
  <c r="C151" i="58"/>
  <c r="D151" i="58"/>
  <c r="E151" i="58"/>
  <c r="F151" i="58"/>
  <c r="M151" i="58" s="1"/>
  <c r="L151" i="58"/>
  <c r="B152" i="58"/>
  <c r="C152" i="58"/>
  <c r="D152" i="58"/>
  <c r="E152" i="58"/>
  <c r="F152" i="58"/>
  <c r="M152" i="58" s="1"/>
  <c r="L152" i="58"/>
  <c r="B153" i="58"/>
  <c r="C153" i="58"/>
  <c r="D153" i="58"/>
  <c r="E153" i="58"/>
  <c r="F153" i="58"/>
  <c r="M153" i="58" s="1"/>
  <c r="L153" i="58"/>
  <c r="B154" i="58"/>
  <c r="C154" i="58"/>
  <c r="D154" i="58"/>
  <c r="E154" i="58"/>
  <c r="F154" i="58"/>
  <c r="M154" i="58" s="1"/>
  <c r="L154" i="58"/>
  <c r="B155" i="58"/>
  <c r="C155" i="58"/>
  <c r="D155" i="58"/>
  <c r="E155" i="58"/>
  <c r="F155" i="58"/>
  <c r="M155" i="58" s="1"/>
  <c r="L155" i="58"/>
  <c r="B156" i="58"/>
  <c r="C156" i="58"/>
  <c r="D156" i="58"/>
  <c r="E156" i="58"/>
  <c r="F156" i="58"/>
  <c r="M156" i="58" s="1"/>
  <c r="L156" i="58"/>
  <c r="B157" i="58"/>
  <c r="C157" i="58"/>
  <c r="D157" i="58"/>
  <c r="E157" i="58"/>
  <c r="F157" i="58"/>
  <c r="M157" i="58" s="1"/>
  <c r="L157" i="58"/>
  <c r="B158" i="58"/>
  <c r="C158" i="58"/>
  <c r="D158" i="58"/>
  <c r="E158" i="58"/>
  <c r="F158" i="58"/>
  <c r="M158" i="58" s="1"/>
  <c r="L158" i="58"/>
  <c r="B159" i="58"/>
  <c r="C159" i="58"/>
  <c r="D159" i="58"/>
  <c r="E159" i="58"/>
  <c r="F159" i="58"/>
  <c r="M159" i="58" s="1"/>
  <c r="L159" i="58"/>
  <c r="B160" i="58"/>
  <c r="C160" i="58"/>
  <c r="D160" i="58"/>
  <c r="E160" i="58"/>
  <c r="F160" i="58"/>
  <c r="M160" i="58" s="1"/>
  <c r="L160" i="58"/>
  <c r="B161" i="58"/>
  <c r="C161" i="58"/>
  <c r="D161" i="58"/>
  <c r="E161" i="58"/>
  <c r="F161" i="58"/>
  <c r="M161" i="58" s="1"/>
  <c r="L161" i="58"/>
  <c r="B162" i="58"/>
  <c r="C162" i="58"/>
  <c r="D162" i="58"/>
  <c r="E162" i="58"/>
  <c r="F162" i="58"/>
  <c r="M162" i="58" s="1"/>
  <c r="L162" i="58"/>
  <c r="B163" i="58"/>
  <c r="C163" i="58"/>
  <c r="D163" i="58"/>
  <c r="E163" i="58"/>
  <c r="F163" i="58"/>
  <c r="M163" i="58" s="1"/>
  <c r="L163" i="58"/>
  <c r="B164" i="58"/>
  <c r="C164" i="58"/>
  <c r="D164" i="58"/>
  <c r="E164" i="58"/>
  <c r="F164" i="58"/>
  <c r="M164" i="58" s="1"/>
  <c r="L164" i="58"/>
  <c r="B165" i="58"/>
  <c r="C165" i="58"/>
  <c r="D165" i="58"/>
  <c r="E165" i="58"/>
  <c r="F165" i="58"/>
  <c r="M165" i="58" s="1"/>
  <c r="L165" i="58"/>
  <c r="B166" i="58"/>
  <c r="C166" i="58"/>
  <c r="D166" i="58"/>
  <c r="E166" i="58"/>
  <c r="F166" i="58"/>
  <c r="M166" i="58" s="1"/>
  <c r="L166" i="58"/>
  <c r="B167" i="58"/>
  <c r="C167" i="58"/>
  <c r="D167" i="58"/>
  <c r="E167" i="58"/>
  <c r="F167" i="58"/>
  <c r="M167" i="58" s="1"/>
  <c r="L167" i="58"/>
  <c r="B168" i="58"/>
  <c r="C168" i="58"/>
  <c r="D168" i="58"/>
  <c r="E168" i="58"/>
  <c r="F168" i="58"/>
  <c r="M168" i="58" s="1"/>
  <c r="L168" i="58"/>
  <c r="B169" i="58"/>
  <c r="C169" i="58"/>
  <c r="D169" i="58"/>
  <c r="E169" i="58"/>
  <c r="F169" i="58"/>
  <c r="M169" i="58" s="1"/>
  <c r="L169" i="58"/>
  <c r="B170" i="58"/>
  <c r="C170" i="58"/>
  <c r="D170" i="58"/>
  <c r="E170" i="58"/>
  <c r="F170" i="58"/>
  <c r="M170" i="58" s="1"/>
  <c r="L170" i="58"/>
  <c r="B171" i="58"/>
  <c r="C171" i="58"/>
  <c r="D171" i="58"/>
  <c r="E171" i="58"/>
  <c r="F171" i="58"/>
  <c r="M171" i="58" s="1"/>
  <c r="L171" i="58"/>
  <c r="B172" i="58"/>
  <c r="C172" i="58"/>
  <c r="D172" i="58"/>
  <c r="E172" i="58"/>
  <c r="F172" i="58"/>
  <c r="M172" i="58" s="1"/>
  <c r="L172" i="58"/>
  <c r="B173" i="58"/>
  <c r="C173" i="58"/>
  <c r="D173" i="58"/>
  <c r="E173" i="58"/>
  <c r="F173" i="58"/>
  <c r="M173" i="58" s="1"/>
  <c r="L173" i="58"/>
  <c r="B174" i="58"/>
  <c r="C174" i="58"/>
  <c r="D174" i="58"/>
  <c r="E174" i="58"/>
  <c r="F174" i="58"/>
  <c r="M174" i="58" s="1"/>
  <c r="L174" i="58"/>
  <c r="B175" i="58"/>
  <c r="C175" i="58"/>
  <c r="D175" i="58"/>
  <c r="E175" i="58"/>
  <c r="F175" i="58"/>
  <c r="M175" i="58" s="1"/>
  <c r="L175" i="58"/>
  <c r="B176" i="58"/>
  <c r="C176" i="58"/>
  <c r="D176" i="58"/>
  <c r="E176" i="58"/>
  <c r="F176" i="58"/>
  <c r="M176" i="58" s="1"/>
  <c r="L176" i="58"/>
  <c r="B177" i="58"/>
  <c r="C177" i="58"/>
  <c r="D177" i="58"/>
  <c r="E177" i="58"/>
  <c r="F177" i="58"/>
  <c r="M177" i="58" s="1"/>
  <c r="L177" i="58"/>
  <c r="B178" i="58"/>
  <c r="C178" i="58"/>
  <c r="D178" i="58"/>
  <c r="E178" i="58"/>
  <c r="F178" i="58"/>
  <c r="M178" i="58" s="1"/>
  <c r="L178" i="58"/>
  <c r="B179" i="58"/>
  <c r="C179" i="58"/>
  <c r="D179" i="58"/>
  <c r="E179" i="58"/>
  <c r="F179" i="58"/>
  <c r="M179" i="58" s="1"/>
  <c r="L179" i="58"/>
  <c r="B180" i="58"/>
  <c r="C180" i="58"/>
  <c r="D180" i="58"/>
  <c r="E180" i="58"/>
  <c r="F180" i="58"/>
  <c r="M180" i="58" s="1"/>
  <c r="L180" i="58"/>
  <c r="B181" i="58"/>
  <c r="C181" i="58"/>
  <c r="D181" i="58"/>
  <c r="E181" i="58"/>
  <c r="F181" i="58"/>
  <c r="M181" i="58" s="1"/>
  <c r="L181" i="58"/>
  <c r="B182" i="58"/>
  <c r="C182" i="58"/>
  <c r="D182" i="58"/>
  <c r="E182" i="58"/>
  <c r="F182" i="58"/>
  <c r="M182" i="58" s="1"/>
  <c r="L182" i="58"/>
  <c r="B183" i="58"/>
  <c r="C183" i="58"/>
  <c r="D183" i="58"/>
  <c r="E183" i="58"/>
  <c r="F183" i="58"/>
  <c r="M183" i="58" s="1"/>
  <c r="L183" i="58"/>
  <c r="B184" i="58"/>
  <c r="C184" i="58"/>
  <c r="D184" i="58"/>
  <c r="E184" i="58"/>
  <c r="F184" i="58"/>
  <c r="M184" i="58" s="1"/>
  <c r="L184" i="58"/>
  <c r="B185" i="58"/>
  <c r="C185" i="58"/>
  <c r="D185" i="58"/>
  <c r="E185" i="58"/>
  <c r="F185" i="58"/>
  <c r="M185" i="58" s="1"/>
  <c r="L185" i="58"/>
  <c r="B186" i="58"/>
  <c r="C186" i="58"/>
  <c r="D186" i="58"/>
  <c r="E186" i="58"/>
  <c r="F186" i="58"/>
  <c r="M186" i="58" s="1"/>
  <c r="L186" i="58"/>
  <c r="B187" i="58"/>
  <c r="C187" i="58"/>
  <c r="D187" i="58"/>
  <c r="E187" i="58"/>
  <c r="F187" i="58"/>
  <c r="M187" i="58" s="1"/>
  <c r="L187" i="58"/>
  <c r="B188" i="58"/>
  <c r="C188" i="58"/>
  <c r="D188" i="58"/>
  <c r="E188" i="58"/>
  <c r="F188" i="58"/>
  <c r="M188" i="58" s="1"/>
  <c r="L188" i="58"/>
  <c r="B189" i="58"/>
  <c r="C189" i="58"/>
  <c r="D189" i="58"/>
  <c r="E189" i="58"/>
  <c r="F189" i="58"/>
  <c r="M189" i="58" s="1"/>
  <c r="L189" i="58"/>
  <c r="B190" i="58"/>
  <c r="C190" i="58"/>
  <c r="D190" i="58"/>
  <c r="E190" i="58"/>
  <c r="F190" i="58"/>
  <c r="M190" i="58" s="1"/>
  <c r="L190" i="58"/>
  <c r="B191" i="58"/>
  <c r="C191" i="58"/>
  <c r="D191" i="58"/>
  <c r="E191" i="58"/>
  <c r="F191" i="58"/>
  <c r="M191" i="58" s="1"/>
  <c r="L191" i="58"/>
  <c r="B192" i="58"/>
  <c r="C192" i="58"/>
  <c r="D192" i="58"/>
  <c r="E192" i="58"/>
  <c r="F192" i="58"/>
  <c r="M192" i="58" s="1"/>
  <c r="L192" i="58"/>
  <c r="B193" i="58"/>
  <c r="C193" i="58"/>
  <c r="D193" i="58"/>
  <c r="E193" i="58"/>
  <c r="F193" i="58"/>
  <c r="M193" i="58" s="1"/>
  <c r="L193" i="58"/>
  <c r="B194" i="58"/>
  <c r="C194" i="58"/>
  <c r="D194" i="58"/>
  <c r="E194" i="58"/>
  <c r="F194" i="58"/>
  <c r="M194" i="58" s="1"/>
  <c r="L194" i="58"/>
  <c r="B195" i="58"/>
  <c r="C195" i="58"/>
  <c r="D195" i="58"/>
  <c r="E195" i="58"/>
  <c r="F195" i="58"/>
  <c r="M195" i="58" s="1"/>
  <c r="L195" i="58"/>
  <c r="B196" i="58"/>
  <c r="C196" i="58"/>
  <c r="D196" i="58"/>
  <c r="E196" i="58"/>
  <c r="F196" i="58"/>
  <c r="M196" i="58" s="1"/>
  <c r="L196" i="58"/>
  <c r="B197" i="58"/>
  <c r="C197" i="58"/>
  <c r="D197" i="58"/>
  <c r="E197" i="58"/>
  <c r="F197" i="58"/>
  <c r="M197" i="58" s="1"/>
  <c r="L197" i="58"/>
  <c r="B198" i="58"/>
  <c r="C198" i="58"/>
  <c r="D198" i="58"/>
  <c r="E198" i="58"/>
  <c r="F198" i="58"/>
  <c r="M198" i="58" s="1"/>
  <c r="L198" i="58"/>
  <c r="B199" i="58"/>
  <c r="C199" i="58"/>
  <c r="D199" i="58"/>
  <c r="E199" i="58"/>
  <c r="F199" i="58"/>
  <c r="M199" i="58" s="1"/>
  <c r="L199" i="58"/>
  <c r="B200" i="58"/>
  <c r="C200" i="58"/>
  <c r="D200" i="58"/>
  <c r="E200" i="58"/>
  <c r="F200" i="58"/>
  <c r="M200" i="58" s="1"/>
  <c r="L200" i="58"/>
  <c r="B201" i="58"/>
  <c r="C201" i="58"/>
  <c r="D201" i="58"/>
  <c r="E201" i="58"/>
  <c r="F201" i="58"/>
  <c r="M201" i="58" s="1"/>
  <c r="L201" i="58"/>
  <c r="B202" i="58"/>
  <c r="C202" i="58"/>
  <c r="D202" i="58"/>
  <c r="E202" i="58"/>
  <c r="F202" i="58"/>
  <c r="M202" i="58" s="1"/>
  <c r="L202" i="58"/>
  <c r="B203" i="58"/>
  <c r="C203" i="58"/>
  <c r="D203" i="58"/>
  <c r="E203" i="58"/>
  <c r="F203" i="58"/>
  <c r="M203" i="58" s="1"/>
  <c r="L203" i="58"/>
  <c r="B204" i="58"/>
  <c r="C204" i="58"/>
  <c r="D204" i="58"/>
  <c r="E204" i="58"/>
  <c r="F204" i="58"/>
  <c r="M204" i="58" s="1"/>
  <c r="L204" i="58"/>
  <c r="B205" i="58"/>
  <c r="C205" i="58"/>
  <c r="D205" i="58"/>
  <c r="E205" i="58"/>
  <c r="F205" i="58"/>
  <c r="M205" i="58" s="1"/>
  <c r="L205" i="58"/>
  <c r="B206" i="58"/>
  <c r="C206" i="58"/>
  <c r="D206" i="58"/>
  <c r="E206" i="58"/>
  <c r="F206" i="58"/>
  <c r="M206" i="58" s="1"/>
  <c r="L206" i="58"/>
  <c r="B207" i="58"/>
  <c r="C207" i="58"/>
  <c r="D207" i="58"/>
  <c r="E207" i="58"/>
  <c r="F207" i="58"/>
  <c r="M207" i="58" s="1"/>
  <c r="L207" i="58"/>
  <c r="B208" i="58"/>
  <c r="C208" i="58"/>
  <c r="D208" i="58"/>
  <c r="E208" i="58"/>
  <c r="F208" i="58"/>
  <c r="M208" i="58" s="1"/>
  <c r="L208" i="58"/>
  <c r="B209" i="58"/>
  <c r="C209" i="58"/>
  <c r="D209" i="58"/>
  <c r="E209" i="58"/>
  <c r="F209" i="58"/>
  <c r="M209" i="58" s="1"/>
  <c r="L209" i="58"/>
  <c r="B210" i="58"/>
  <c r="C210" i="58"/>
  <c r="D210" i="58"/>
  <c r="E210" i="58"/>
  <c r="F210" i="58"/>
  <c r="M210" i="58" s="1"/>
  <c r="L210" i="58"/>
  <c r="B211" i="58"/>
  <c r="C211" i="58"/>
  <c r="D211" i="58"/>
  <c r="E211" i="58"/>
  <c r="F211" i="58"/>
  <c r="M211" i="58" s="1"/>
  <c r="L211" i="58"/>
  <c r="B212" i="58"/>
  <c r="C212" i="58"/>
  <c r="D212" i="58"/>
  <c r="E212" i="58"/>
  <c r="F212" i="58"/>
  <c r="M212" i="58" s="1"/>
  <c r="L212" i="58"/>
  <c r="B213" i="58"/>
  <c r="C213" i="58"/>
  <c r="D213" i="58"/>
  <c r="E213" i="58"/>
  <c r="F213" i="58"/>
  <c r="M213" i="58" s="1"/>
  <c r="L213" i="58"/>
  <c r="B214" i="58"/>
  <c r="C214" i="58"/>
  <c r="D214" i="58"/>
  <c r="E214" i="58"/>
  <c r="F214" i="58"/>
  <c r="M214" i="58" s="1"/>
  <c r="L214" i="58"/>
  <c r="R58" i="55" l="1"/>
  <c r="R59" i="55"/>
  <c r="R73" i="55" l="1"/>
  <c r="R72" i="55"/>
  <c r="R57" i="55"/>
  <c r="R56" i="55"/>
  <c r="R61" i="55"/>
  <c r="R9" i="55"/>
  <c r="R10" i="55"/>
  <c r="R11" i="55"/>
  <c r="R30" i="55"/>
  <c r="R42" i="55"/>
  <c r="R31" i="55"/>
  <c r="R80" i="55"/>
  <c r="R81" i="55"/>
  <c r="R22" i="55"/>
  <c r="R23" i="55"/>
  <c r="R24" i="55"/>
  <c r="R21" i="55"/>
  <c r="R79" i="55"/>
  <c r="R78" i="55"/>
  <c r="R77" i="55"/>
  <c r="R76" i="55"/>
  <c r="R88" i="55"/>
  <c r="D25" i="2" l="1"/>
  <c r="D17" i="2"/>
  <c r="D18" i="2"/>
  <c r="D19" i="2"/>
  <c r="D20" i="2"/>
  <c r="D21" i="2"/>
  <c r="D22" i="2"/>
  <c r="D23" i="2"/>
  <c r="D16" i="2"/>
  <c r="D14" i="2"/>
  <c r="D12" i="2"/>
  <c r="D11" i="2"/>
  <c r="R89" i="55" l="1"/>
  <c r="R51" i="55"/>
  <c r="R50" i="55"/>
  <c r="R53" i="55"/>
  <c r="R52" i="55"/>
  <c r="R46" i="55"/>
  <c r="R45" i="55"/>
  <c r="R44" i="55"/>
  <c r="R43" i="55"/>
  <c r="R40" i="55"/>
  <c r="R39" i="55"/>
  <c r="R38" i="55"/>
  <c r="R20" i="55"/>
  <c r="R19" i="55"/>
  <c r="R18" i="55"/>
  <c r="R17" i="55"/>
  <c r="R16" i="55"/>
  <c r="R15" i="55"/>
  <c r="R14" i="55"/>
  <c r="R13" i="55"/>
  <c r="R12" i="55"/>
  <c r="R84" i="55"/>
  <c r="R83" i="55"/>
  <c r="R82" i="55"/>
  <c r="R29" i="55"/>
  <c r="R28" i="55"/>
  <c r="R27" i="55"/>
  <c r="R26" i="55"/>
  <c r="R25" i="55"/>
  <c r="R37" i="55"/>
  <c r="R41" i="55"/>
  <c r="R36" i="55"/>
  <c r="R35" i="55"/>
  <c r="R34" i="55"/>
  <c r="R33" i="55"/>
  <c r="R32" i="55"/>
  <c r="R90" i="55"/>
  <c r="R63" i="55"/>
  <c r="R87" i="55"/>
  <c r="R85" i="55"/>
  <c r="R91" i="55" l="1"/>
  <c r="E26" i="2"/>
  <c r="E25" i="2"/>
  <c r="E23" i="2"/>
  <c r="E22" i="2"/>
  <c r="E21" i="2"/>
  <c r="E20" i="2"/>
  <c r="E19" i="2"/>
  <c r="E18" i="2"/>
  <c r="E17" i="2"/>
  <c r="E16" i="2"/>
  <c r="E12" i="2"/>
  <c r="B7" i="55"/>
  <c r="B6" i="55" l="1"/>
  <c r="A5" i="55"/>
  <c r="A1" i="55"/>
  <c r="E14" i="2" l="1"/>
  <c r="E11" i="2"/>
  <c r="K24" i="2"/>
  <c r="K15" i="2"/>
  <c r="K13" i="2"/>
  <c r="K10" i="2"/>
  <c r="C24" i="2" l="1"/>
  <c r="C15" i="2"/>
  <c r="C13" i="2"/>
  <c r="C10" i="2"/>
  <c r="E13" i="2" l="1"/>
  <c r="F13" i="2"/>
  <c r="G13" i="2"/>
  <c r="H13" i="2"/>
  <c r="I13" i="2"/>
  <c r="D13" i="2"/>
  <c r="I10" i="2"/>
  <c r="H10" i="2"/>
  <c r="G10" i="2"/>
  <c r="F10" i="2"/>
  <c r="E10" i="2"/>
  <c r="D10" i="2"/>
  <c r="I24" i="2"/>
  <c r="H24" i="2"/>
  <c r="G24" i="2"/>
  <c r="F24" i="2"/>
  <c r="E24" i="2"/>
  <c r="D24" i="2"/>
  <c r="I15" i="2"/>
  <c r="H15" i="2"/>
  <c r="G15" i="2"/>
  <c r="F15" i="2"/>
  <c r="E15" i="2"/>
  <c r="D15" i="2"/>
</calcChain>
</file>

<file path=xl/sharedStrings.xml><?xml version="1.0" encoding="utf-8"?>
<sst xmlns="http://schemas.openxmlformats.org/spreadsheetml/2006/main" count="5282" uniqueCount="1459">
  <si>
    <t>Insumos</t>
  </si>
  <si>
    <t>Unidad de Medida</t>
  </si>
  <si>
    <t>Precio Unitario</t>
  </si>
  <si>
    <t>Valor Total</t>
  </si>
  <si>
    <t>Cuenta</t>
  </si>
  <si>
    <t>1er. Trimestre</t>
  </si>
  <si>
    <t>2do. Trimestre</t>
  </si>
  <si>
    <t>3er. Trimestre</t>
  </si>
  <si>
    <t>4to. Trimestre</t>
  </si>
  <si>
    <t>Servicio Hospitalización</t>
  </si>
  <si>
    <t>Egresos</t>
  </si>
  <si>
    <t>Servicio de Medicina General</t>
  </si>
  <si>
    <t>Servicio de Cirugia</t>
  </si>
  <si>
    <t>Servicio de Ginecobstetricia</t>
  </si>
  <si>
    <t>Servicio de Pediatria</t>
  </si>
  <si>
    <t>Servicio de Cardiologia</t>
  </si>
  <si>
    <t>Servicio de Gastroenterologia</t>
  </si>
  <si>
    <t>Servicio de Endocrinologia</t>
  </si>
  <si>
    <t>Otros</t>
  </si>
  <si>
    <t>Servicio de Consulta Externa</t>
  </si>
  <si>
    <t>Consultas</t>
  </si>
  <si>
    <t>Primera Vez</t>
  </si>
  <si>
    <t>Subsecuente</t>
  </si>
  <si>
    <t>Servicio de Emergencia</t>
  </si>
  <si>
    <t>Servicio de Imágenes</t>
  </si>
  <si>
    <t>Imágenes</t>
  </si>
  <si>
    <t>%</t>
  </si>
  <si>
    <t>Auxiliar</t>
  </si>
  <si>
    <t>Sobresueldos</t>
  </si>
  <si>
    <t>Servicios Básicos</t>
  </si>
  <si>
    <t>Electricidad</t>
  </si>
  <si>
    <t>Agua</t>
  </si>
  <si>
    <t>Viáticos</t>
  </si>
  <si>
    <t>Pasajes</t>
  </si>
  <si>
    <t>Fletes</t>
  </si>
  <si>
    <t>Materiales y Suministros</t>
  </si>
  <si>
    <t>Alimentos y Productos Agroforestales</t>
  </si>
  <si>
    <t>Textiles y Vestuarios</t>
  </si>
  <si>
    <t>Calzados</t>
  </si>
  <si>
    <t>Minerales</t>
  </si>
  <si>
    <t>Productos y Utiles Varios</t>
  </si>
  <si>
    <t>Aportes y Donaciones</t>
  </si>
  <si>
    <t>Venta de Servicios</t>
  </si>
  <si>
    <t>Suplencias</t>
  </si>
  <si>
    <t>Especialismos</t>
  </si>
  <si>
    <t>Sobrejornales</t>
  </si>
  <si>
    <t>Dietas y Gastos de Representación</t>
  </si>
  <si>
    <t>Gratificaciones y Bonificaciones</t>
  </si>
  <si>
    <t>Bonificaciones</t>
  </si>
  <si>
    <t>Almacenaje</t>
  </si>
  <si>
    <t>Productos Terminales</t>
  </si>
  <si>
    <t>Servicios de Apoyo Diagnóstico</t>
  </si>
  <si>
    <t>Análisis de Laboratorio</t>
  </si>
  <si>
    <t>Indicadores de Producción</t>
  </si>
  <si>
    <t>Gestión de Usuario y Educación para la Salud</t>
  </si>
  <si>
    <t xml:space="preserve">        Venta de Servicios y Otros Ingresos</t>
  </si>
  <si>
    <t xml:space="preserve">        Otros Aportes</t>
  </si>
  <si>
    <t>Programación Trimestral</t>
  </si>
  <si>
    <t>Muestras</t>
  </si>
  <si>
    <t>Cantidad de Insumos</t>
  </si>
  <si>
    <t>Fuente de Financiamiento</t>
  </si>
  <si>
    <t>Estimación de Ingresos</t>
  </si>
  <si>
    <t>Programación Insumos por Producto Nivel Especializado</t>
  </si>
  <si>
    <t>Estimación de Gastos</t>
  </si>
  <si>
    <t>Objeto</t>
  </si>
  <si>
    <t>Sub-Cuenta</t>
  </si>
  <si>
    <t>Anticipos Financieros / Transferencias</t>
  </si>
  <si>
    <t xml:space="preserve">Transferencias Corrientes </t>
  </si>
  <si>
    <t>Consolidado Presupuesto Estimado de Ingresos y Gastos Nivel Especializado por Actividad Especifica</t>
  </si>
  <si>
    <t>Descripción Gasto por Cuenta</t>
  </si>
  <si>
    <t>Consultas Externa</t>
  </si>
  <si>
    <t>Emergencias</t>
  </si>
  <si>
    <t>Hospitalización</t>
  </si>
  <si>
    <t>Servicios de Laboratorios y Banco de Sangre</t>
  </si>
  <si>
    <t>Servicios de Imágenes RX</t>
  </si>
  <si>
    <t>Gestión Técnica y Administrativa</t>
  </si>
  <si>
    <t>Apoyo Diagnóstico</t>
  </si>
  <si>
    <t>Servicios de Apoyo</t>
  </si>
  <si>
    <t xml:space="preserve">      Total Ingresos RD$</t>
  </si>
  <si>
    <t>Tipo</t>
  </si>
  <si>
    <t>Remuneraciones</t>
  </si>
  <si>
    <t>Remuneraciones al personal fijo</t>
  </si>
  <si>
    <t>Sueldos a medicos</t>
  </si>
  <si>
    <t>Nuevas plazas maestros</t>
  </si>
  <si>
    <t>Incentivos y escalafón</t>
  </si>
  <si>
    <t>Remuneraciones al personal con carácter transitorio</t>
  </si>
  <si>
    <t>Sueldos al personal contratado y/o igualado</t>
  </si>
  <si>
    <t>Sueldos de personal nominal</t>
  </si>
  <si>
    <t>Sueldos al personal por servicios especiales</t>
  </si>
  <si>
    <t>Sueldo al personal nominal en período probatorio</t>
  </si>
  <si>
    <t xml:space="preserve"> Jornales</t>
  </si>
  <si>
    <t>Sueldos al personal fijo en trámite de pensiones</t>
  </si>
  <si>
    <t>Pago de porcentaje por desvinculación de cargo</t>
  </si>
  <si>
    <t>Primas por antigüedad</t>
  </si>
  <si>
    <t>Compensación</t>
  </si>
  <si>
    <t>Compensación por gastos de alimentación</t>
  </si>
  <si>
    <t>Compensación por horas extraordinarias</t>
  </si>
  <si>
    <t>Pago de horas extraordinarias, Horas extraordinarias fin de año (Reglamento 523-09)</t>
  </si>
  <si>
    <t>Prima de transporte</t>
  </si>
  <si>
    <t>Compensación servicios de Seguridad</t>
  </si>
  <si>
    <t>Compensación por resultados</t>
  </si>
  <si>
    <t>Compensación por distancia</t>
  </si>
  <si>
    <t>Compensaciones especiales</t>
  </si>
  <si>
    <t>Bono por desempeño</t>
  </si>
  <si>
    <t>Beneficio , Acuerdo de desempeños institucionales (Reglamento 423-12)</t>
  </si>
  <si>
    <t>Dietas</t>
  </si>
  <si>
    <t>Dietas en el país</t>
  </si>
  <si>
    <t>Dietas en el exterior</t>
  </si>
  <si>
    <t>Gastos de representación</t>
  </si>
  <si>
    <t>Gastos de representación en el país</t>
  </si>
  <si>
    <t>Gastos de representación en el exterior</t>
  </si>
  <si>
    <t>Bono escolar</t>
  </si>
  <si>
    <t>Gratificaciones por pasantías</t>
  </si>
  <si>
    <t>Gratificaciones por aniversario de institución</t>
  </si>
  <si>
    <t>Otras Gratificaciones y Bonificaciones</t>
  </si>
  <si>
    <t>Contribuciones al seguro de salud</t>
  </si>
  <si>
    <t>Contribuciones al seguro de pensiones</t>
  </si>
  <si>
    <t>Contribuciones al seguro de riesgo laboral</t>
  </si>
  <si>
    <t>Contribuciones al plan de retiro complementario</t>
  </si>
  <si>
    <t>Radiocomunicación</t>
  </si>
  <si>
    <t>Servicios telefónico de larga distancia</t>
  </si>
  <si>
    <t>Teléfono local</t>
  </si>
  <si>
    <t>Telefax y correos</t>
  </si>
  <si>
    <t>Servicio de internet y televisión por cable</t>
  </si>
  <si>
    <t>Energía eléctrica</t>
  </si>
  <si>
    <t>Electricidad no cortable</t>
  </si>
  <si>
    <t>Recolección de residuos sólidos</t>
  </si>
  <si>
    <t>Publicidad y propaganda</t>
  </si>
  <si>
    <t>Impresión y encuadernación</t>
  </si>
  <si>
    <t>Viáticos dentro del país</t>
  </si>
  <si>
    <t>Viáticos fuera del país</t>
  </si>
  <si>
    <t>Transporte y Alamcenaje</t>
  </si>
  <si>
    <t>Peaje</t>
  </si>
  <si>
    <t>Alquileres y Rentas</t>
  </si>
  <si>
    <t>Alquilleres y rentas de edificios y locales</t>
  </si>
  <si>
    <t>Alquileres de equipos de producción</t>
  </si>
  <si>
    <t>Alquileres de maquinarias y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</si>
  <si>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</si>
  <si>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</si>
  <si>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</si>
  <si>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</si>
  <si>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</si>
  <si>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</si>
  <si>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</si>
  <si>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Seguros</t>
  </si>
  <si>
    <t>Seguro de bienes muebles</t>
  </si>
  <si>
    <t>Seguros de personas</t>
  </si>
  <si>
    <t>Seguros de la producción agrícola</t>
  </si>
  <si>
    <t>Servicios de Conservación, Reparaciones Menores e Instalaciones Temporales</t>
  </si>
  <si>
    <t>Obras menores en edificaciones</t>
  </si>
  <si>
    <t>Servicios especiales de mantenimiento y reparación</t>
  </si>
  <si>
    <t>Limpieza, desmalezamiento de tierras y terrenos</t>
  </si>
  <si>
    <t>Mantenimiento y reparación de obras civiles en instalaciones varias</t>
  </si>
  <si>
    <t>Obras en bienes de dominio público</t>
  </si>
  <si>
    <t>Instalaciones eléctricas</t>
  </si>
  <si>
    <t>Servicios de pintura y derivados con fin de higiene y embellecimiento</t>
  </si>
  <si>
    <t>Mantenimiento y reparación de equipo para computación</t>
  </si>
  <si>
    <t>Mantenimiento y reparación de equipos sanitarios y de laboratorio</t>
  </si>
  <si>
    <t>Mantenimiento y reparación de equipos de transporte, tracción y elevación</t>
  </si>
  <si>
    <t>Instalaciones temporales</t>
  </si>
  <si>
    <t>Gastos judiciales</t>
  </si>
  <si>
    <t>Comisiones y gastos bancarios</t>
  </si>
  <si>
    <t>Servicios sanitarios médicos y veterinarios</t>
  </si>
  <si>
    <t>Servicios funerarios y gastos conexos</t>
  </si>
  <si>
    <t>Fumigación, lavandería, limpieza e higiene</t>
  </si>
  <si>
    <t>Fumigación</t>
  </si>
  <si>
    <t>Lavandería</t>
  </si>
  <si>
    <t>Organización de eventos y festividades</t>
  </si>
  <si>
    <t>Festividades</t>
  </si>
  <si>
    <t>Actuaciones deportivas</t>
  </si>
  <si>
    <t>Actuaciones artísticas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</si>
  <si>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</si>
  <si>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</si>
  <si>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</si>
  <si>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</si>
  <si>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</si>
  <si>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</si>
  <si>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</si>
  <si>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</si>
  <si>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</si>
  <si>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</si>
  <si>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Otros gastos operativos</t>
  </si>
  <si>
    <t>Otros gastos operativos de instituciones empresariales</t>
  </si>
  <si>
    <t>Alimentos y bebidas para personas</t>
  </si>
  <si>
    <t>Desayuno escolar</t>
  </si>
  <si>
    <t>Productos agroforestales y pecuarios</t>
  </si>
  <si>
    <t>Alimentos para animales</t>
  </si>
  <si>
    <t>Productos pecuarios</t>
  </si>
  <si>
    <t>Productos agrícolas</t>
  </si>
  <si>
    <t>Productos forestales</t>
  </si>
  <si>
    <t>Madera, corcho y sus manufacturas</t>
  </si>
  <si>
    <t>Hilados y telas</t>
  </si>
  <si>
    <t>Acabados textiles</t>
  </si>
  <si>
    <t>Prendas de vestir</t>
  </si>
  <si>
    <t>Papel de escritorio</t>
  </si>
  <si>
    <t>Productos de papel y cartón</t>
  </si>
  <si>
    <t>Productos de artes gráficas</t>
  </si>
  <si>
    <t>Libros, revistas y periódicos</t>
  </si>
  <si>
    <t>Textos de enseñanza</t>
  </si>
  <si>
    <t>Especies timbrados y valoradas</t>
  </si>
  <si>
    <t>Productos medicinales para uso humano</t>
  </si>
  <si>
    <t>Productos medicinales para uso veterinario</t>
  </si>
  <si>
    <t>Cueros y pieles</t>
  </si>
  <si>
    <t>Artículos de cuero</t>
  </si>
  <si>
    <t>Llantas y neumáticos</t>
  </si>
  <si>
    <t>Artículos de caucho</t>
  </si>
  <si>
    <t>Productos de Cuero, Caucho y Plasticos</t>
  </si>
  <si>
    <t>Artículos de plástico</t>
  </si>
  <si>
    <t>Productos de Minerales, Metalicos y No Metalicos</t>
  </si>
  <si>
    <t>Productos de cemento, cal, asbesto, yeso y arcilla</t>
  </si>
  <si>
    <t>Productos de cemento</t>
  </si>
  <si>
    <t>Productos de cal</t>
  </si>
  <si>
    <t>Productos de asbestos</t>
  </si>
  <si>
    <t>Productos de yeso</t>
  </si>
  <si>
    <t>Productos de arcilla y derivados</t>
  </si>
  <si>
    <t>Productos de vidrio, loza y porcelana</t>
  </si>
  <si>
    <t>Productos de vidrio</t>
  </si>
  <si>
    <t>Productos de loza</t>
  </si>
  <si>
    <t>Productos de porcelana</t>
  </si>
  <si>
    <t>Productos metálicos y sus derivados</t>
  </si>
  <si>
    <t>Productos ferrosos</t>
  </si>
  <si>
    <t>Productos no ferrosos</t>
  </si>
  <si>
    <t>Estructuras metálicas acabadas</t>
  </si>
  <si>
    <t>Herramientas menores</t>
  </si>
  <si>
    <t>Productos de hojalata</t>
  </si>
  <si>
    <t>Accesorios de metal</t>
  </si>
  <si>
    <t>Minerales metalíferos</t>
  </si>
  <si>
    <t>Petróleo crudo</t>
  </si>
  <si>
    <t>Carbon mineral</t>
  </si>
  <si>
    <t>Piedra, arcilla y arena</t>
  </si>
  <si>
    <t>Productos aislantes</t>
  </si>
  <si>
    <t>Productos abrasivos</t>
  </si>
  <si>
    <t>Otros minerales</t>
  </si>
  <si>
    <t>Otros Productos Minerales no metálicos</t>
  </si>
  <si>
    <t>Combustibles y lubricantes</t>
  </si>
  <si>
    <t>Gasolina</t>
  </si>
  <si>
    <t>Gasoil</t>
  </si>
  <si>
    <t>Kerosén</t>
  </si>
  <si>
    <t>Gas GLP</t>
  </si>
  <si>
    <t>Aceites y Grasas</t>
  </si>
  <si>
    <t>Lubricantes</t>
  </si>
  <si>
    <t>Productos químicos y conexos</t>
  </si>
  <si>
    <t>Productos explosivos y Pirotecnia</t>
  </si>
  <si>
    <t>Productos Fotoquímicos</t>
  </si>
  <si>
    <t>Productos Químicos de uso Personal</t>
  </si>
  <si>
    <t>Abonos y Fertilizantes</t>
  </si>
  <si>
    <t>Insecticidas, Fumigantes y Otros</t>
  </si>
  <si>
    <t>Material para limpieza</t>
  </si>
  <si>
    <t>Utiles de escritorio, oficina informática y de enseñanza</t>
  </si>
  <si>
    <t>Utiles destinados a actividades deportivas y recreativas</t>
  </si>
  <si>
    <t>Utiles de cocina y comedor</t>
  </si>
  <si>
    <t>Productos eléctricos y afines</t>
  </si>
  <si>
    <t>Otros repuestos y accesorios menores</t>
  </si>
  <si>
    <t>Productos y útiles varios n.i.p.</t>
  </si>
  <si>
    <t>Obras</t>
  </si>
  <si>
    <t>Bienes Muebles, Inmuebles e Intangibles</t>
  </si>
  <si>
    <t>Mobiliario Y Equipo</t>
  </si>
  <si>
    <t>Muebles de oficina y estantería</t>
  </si>
  <si>
    <t>Otros mobiliarios y equipos no identificados precedentemente</t>
  </si>
  <si>
    <t>Mobiliario y Equipo Educacional y Recreativo</t>
  </si>
  <si>
    <t>Aparatos deportivos</t>
  </si>
  <si>
    <t>Cámaras fotográficas y de video</t>
  </si>
  <si>
    <t>Equipos recreativos</t>
  </si>
  <si>
    <t>Equipo e Instrumental, Científico Y Laboratorio</t>
  </si>
  <si>
    <t>Equipo médico y de laboratorio</t>
  </si>
  <si>
    <t>Instrumental médico y de laboratorio</t>
  </si>
  <si>
    <t>Equipo veterinario</t>
  </si>
  <si>
    <t>Equipo Meteriológico y sismológico</t>
  </si>
  <si>
    <t>Vehículos y Equipo de Transporte, Tracción y Elevación</t>
  </si>
  <si>
    <t>Automóviles y camiones</t>
  </si>
  <si>
    <t>Carrocerías y remolques</t>
  </si>
  <si>
    <t>Otros equipos de transporte</t>
  </si>
  <si>
    <t>Maquinaria, Otros Equipos y Herramientas</t>
  </si>
  <si>
    <t>Maquinaria y equipo industrial</t>
  </si>
  <si>
    <t>Maquinaria y equipo de construcción</t>
  </si>
  <si>
    <t>Sistemas de aire acondicionado, calefacción y refrigeración industrial y comercial</t>
  </si>
  <si>
    <t>Equipo de comunicación, telecomunicaciones y señalamiento</t>
  </si>
  <si>
    <t>Equipo de generación eléctrica, aparatos y accesorios eléctricos</t>
  </si>
  <si>
    <t>Herramientas y máquinas-herramientas</t>
  </si>
  <si>
    <t>Otros equipos</t>
  </si>
  <si>
    <t>Bienes Intangibles</t>
  </si>
  <si>
    <t>Investigación y desarrollo</t>
  </si>
  <si>
    <t>Programas de informática y base de datos</t>
  </si>
  <si>
    <t>Programas de informática</t>
  </si>
  <si>
    <t>Base de datos</t>
  </si>
  <si>
    <t>Estudios de preinversión</t>
  </si>
  <si>
    <t>Marcas y patentes</t>
  </si>
  <si>
    <t>Concesiones</t>
  </si>
  <si>
    <t>Licencias informáticas e intelectuales, industriales y comerciales</t>
  </si>
  <si>
    <t>Informáticas</t>
  </si>
  <si>
    <t>Intelectuales</t>
  </si>
  <si>
    <t>Industriales</t>
  </si>
  <si>
    <t>Comerciales</t>
  </si>
  <si>
    <t>Otros activos intangibles</t>
  </si>
  <si>
    <t>Obras En Edificaciones</t>
  </si>
  <si>
    <t>Obras para edificación residencial (viviendas)</t>
  </si>
  <si>
    <t>Obras para edificación no residencial</t>
  </si>
  <si>
    <t>Obras para edificación de otras estructuras</t>
  </si>
  <si>
    <t>Mejoras de tierras y terrenos</t>
  </si>
  <si>
    <t>Infraestructura</t>
  </si>
  <si>
    <t>Obras Hidráulicas Y Sanitarias</t>
  </si>
  <si>
    <t>Obras de Energía</t>
  </si>
  <si>
    <t>Obras de telecomunicaciones</t>
  </si>
  <si>
    <t>Infraestructura terrestre y obras anexas</t>
  </si>
  <si>
    <t>Obras urbanísticas</t>
  </si>
  <si>
    <t>Obras en cementerios</t>
  </si>
  <si>
    <t>Construcciones En Bienes Concesionados</t>
  </si>
  <si>
    <t>Construcciones en bienes de uso público concesionados</t>
  </si>
  <si>
    <t>Construcciones en bienes de uso privado concesionados</t>
  </si>
  <si>
    <t>`01</t>
  </si>
  <si>
    <t>`02</t>
  </si>
  <si>
    <t>`03</t>
  </si>
  <si>
    <t>`04</t>
  </si>
  <si>
    <t>Proporción de vacaciones no disfrutadas</t>
  </si>
  <si>
    <t>Seguro sobre infraestructura</t>
  </si>
  <si>
    <t>Otros seguros</t>
  </si>
  <si>
    <t>`05</t>
  </si>
  <si>
    <t>Mantenimiento y reparación de equipos de comunicación</t>
  </si>
  <si>
    <t>Limpieza e higiene</t>
  </si>
  <si>
    <t>Interes devengados internos por instituciones financieras</t>
  </si>
  <si>
    <t>Interes devengados externos por instituciones financieras</t>
  </si>
  <si>
    <t>Otros gastos por indemnizaciones y compensaciones</t>
  </si>
  <si>
    <t>Consolidado Presupuesto Estimado de Ingresos y Gastos Nivel Especializado por Fuente de Financiamiento</t>
  </si>
  <si>
    <t xml:space="preserve">        Anticipos Financieros</t>
  </si>
  <si>
    <t>Establecimiento:</t>
  </si>
  <si>
    <t>Servicio Regional de Salud:</t>
  </si>
  <si>
    <t>Camas Disponibles</t>
  </si>
  <si>
    <t>Dias Pacientes</t>
  </si>
  <si>
    <t>Promedio Días Estada</t>
  </si>
  <si>
    <t>Porcentaje Ocupacional</t>
  </si>
  <si>
    <t>Giro de Cama</t>
  </si>
  <si>
    <t>Años</t>
  </si>
  <si>
    <t>Día Cama Disponibles</t>
  </si>
  <si>
    <t>Descripción Ingresos por Cuenta</t>
  </si>
  <si>
    <t>Donaciones</t>
  </si>
  <si>
    <t>Donaciones recibidas de otros Organismos</t>
  </si>
  <si>
    <t>Aporte de los Hogares</t>
  </si>
  <si>
    <t>Transferencias</t>
  </si>
  <si>
    <t>Transferencias Corrientes de la Administración Central</t>
  </si>
  <si>
    <t>Anticipos Financieros</t>
  </si>
  <si>
    <t>Transferencia de Capital de la Administración Central</t>
  </si>
  <si>
    <t>Otros Ingresos</t>
  </si>
  <si>
    <t>Venta de Servicios a SENASA por afiliados regimen subsidiado</t>
  </si>
  <si>
    <t>Venta de Servicios a SENASA por afiliados regimen contributivo</t>
  </si>
  <si>
    <t>Venta de Servicios a otras ARS por atencion a Regimen contributivo</t>
  </si>
  <si>
    <t xml:space="preserve">Venta de Servicios a ARL </t>
  </si>
  <si>
    <t xml:space="preserve">Venta de Servicios a Compañias aseguradoras </t>
  </si>
  <si>
    <t>Venta de servicios a otros</t>
  </si>
  <si>
    <t>Total Ingresos</t>
  </si>
  <si>
    <t>Valor RD$</t>
  </si>
  <si>
    <t>Total RD$</t>
  </si>
  <si>
    <t>Servicios Personales</t>
  </si>
  <si>
    <t>Sueldos fijos</t>
  </si>
  <si>
    <t>Ascenso a militires</t>
  </si>
  <si>
    <t>`06</t>
  </si>
  <si>
    <t>Nuevas plazas a medicos</t>
  </si>
  <si>
    <t>`07</t>
  </si>
  <si>
    <t>Sueldo anual No. 13</t>
  </si>
  <si>
    <t>Prestacianes economicas</t>
  </si>
  <si>
    <t>Prestacion laboral por desvinculación</t>
  </si>
  <si>
    <t>Vacaciones</t>
  </si>
  <si>
    <t>`08</t>
  </si>
  <si>
    <t>`09</t>
  </si>
  <si>
    <t>`10</t>
  </si>
  <si>
    <t>Otras Gratificaciones</t>
  </si>
  <si>
    <t>Contribuciones a la Seguridad Social y Riesgo Laboral</t>
  </si>
  <si>
    <t>Contratacion de servicios</t>
  </si>
  <si>
    <t>Publicidad Impresión y Encuadernación</t>
  </si>
  <si>
    <t>Alquiler de tierra</t>
  </si>
  <si>
    <t>Alquileres de Terrenos</t>
  </si>
  <si>
    <t>Alquileres de equipos de construccion y movimiento de tierra</t>
  </si>
  <si>
    <t>Seguro de bienes inmuebles e infraestructura</t>
  </si>
  <si>
    <t>Seguros sobre bienes de dominio publico</t>
  </si>
  <si>
    <t>Seguros sobre bienes historicos y culturales</t>
  </si>
  <si>
    <t>Seguros sobre inventarios de bienes de consumo</t>
  </si>
  <si>
    <t>Contrataciones de obras menores</t>
  </si>
  <si>
    <t>Mantenimientos y reparacion de maquinarias y equipos</t>
  </si>
  <si>
    <t>Mantenimiento y reparación de equipo de oficina y muebles</t>
  </si>
  <si>
    <t>Mantenimiento y reparación de equipo de educacional</t>
  </si>
  <si>
    <t>Otros Servicios No Incluidos en conceptos anteriores</t>
  </si>
  <si>
    <t>Eventos generals</t>
  </si>
  <si>
    <t>Estudios, investigaciones y análisis de factibilidad</t>
  </si>
  <si>
    <t>Premios de billetes y quinielas de la Lotería Nacional</t>
  </si>
  <si>
    <t>Productos de Papel, Cartón e Impresos</t>
  </si>
  <si>
    <t>Productos Farmacéuticos</t>
  </si>
  <si>
    <t xml:space="preserve">Artículos de plástico </t>
  </si>
  <si>
    <t>Combustibles, Lubricantes, Productos Químicos y Conexos</t>
  </si>
  <si>
    <t>Gas Natural</t>
  </si>
  <si>
    <t>Pinturas, Lacas, Barnices, Diluyentes y Absorbentes para Pinturas</t>
  </si>
  <si>
    <t>Gastos que se asignaran durante el ejercicio ( Art. 32-33 Ley 423-06)</t>
  </si>
  <si>
    <t>5 % que se asignara durante el ejercicio para gastos corrientes</t>
  </si>
  <si>
    <t>1 % que se asignara durante el ejercicio para gastos corrientes por calamidad publica</t>
  </si>
  <si>
    <t>Utiles menores médico quirùrgicos</t>
  </si>
  <si>
    <t>Productos y útiles veterinarios</t>
  </si>
  <si>
    <t>Transferencias Corrientes</t>
  </si>
  <si>
    <t xml:space="preserve"> Transferencias Corrientes Al Sector Privado</t>
  </si>
  <si>
    <t xml:space="preserve"> Prestaciones A La Seguridad Social</t>
  </si>
  <si>
    <t>Pensiones</t>
  </si>
  <si>
    <t>Jubilaciones</t>
  </si>
  <si>
    <t>Indemnización Laboral</t>
  </si>
  <si>
    <t>Ayudas Y Donaciones A Personas</t>
  </si>
  <si>
    <t>Ayudas Y Donaciones Programadas A Hogares Y Personas</t>
  </si>
  <si>
    <t>Ayudas Y Donaciones Ocasionales A Hogares Y Personas</t>
  </si>
  <si>
    <t>Programa De Repitencia Escolar</t>
  </si>
  <si>
    <t>Becas y viajes de estudios</t>
  </si>
  <si>
    <t>Becas Nacionales</t>
  </si>
  <si>
    <t>Becas extranjeras</t>
  </si>
  <si>
    <t xml:space="preserve">Transferencias corrientes a empresas del sector privado </t>
  </si>
  <si>
    <t>Transferencias corrientes a Asociaciones sin fines de lucro y partidos políticos</t>
  </si>
  <si>
    <t>Transferencias corrientes a Asociaciones sin fines de lucro</t>
  </si>
  <si>
    <t xml:space="preserve"> Transferencias Corrientes Al Gob. Gral Nacional</t>
  </si>
  <si>
    <t>Aportaciones instituciones del gobierno central</t>
  </si>
  <si>
    <t>Aportaciones corrientes al Poder Ejecutivo</t>
  </si>
  <si>
    <t>Transferencias corrientes a instituciones descentralizadas y autonomas no financieras.</t>
  </si>
  <si>
    <t>Transferencias corrientes a instituciones descentralizadas y autonomas no financieras para servicios personales.</t>
  </si>
  <si>
    <t xml:space="preserve">Otras transferencias corrientes a instituciones descentralizadas y autonomas no financieras. </t>
  </si>
  <si>
    <t>Transferencias corrientes a instituciones descentralizadas y autonomas no financieras para pago de electricidad no cortable.</t>
  </si>
  <si>
    <t>Transferencias corrientes a instituciones públicas de la seguridad social</t>
  </si>
  <si>
    <t>Transferencias corrientes a instituciones públicas de la seguridad social para servicios personales.</t>
  </si>
  <si>
    <t>Otras transferencias corrientes a instituciones públicas de la seguridad social</t>
  </si>
  <si>
    <t>Transferencias corrientes ainstituciones públicas de la seguridad social para pago de electricidad no cortable.</t>
  </si>
  <si>
    <t xml:space="preserve">Transferenxcias corrientes a empresas públicas no financieras </t>
  </si>
  <si>
    <t>Transferenxcias corrientes a empresas públicas no financieras nacionales</t>
  </si>
  <si>
    <t>Transferenxcias corrientes a empresas públicas no financieras nacionales para servicios personales.</t>
  </si>
  <si>
    <t xml:space="preserve">Otras transferencias corrientes a instituciones públicas  no financieras nacionales </t>
  </si>
  <si>
    <t>Transferenxcias corrientes a empresas públicas no financieras nacionales   para pago de electricidad no cortable.</t>
  </si>
  <si>
    <t>Subvenciones</t>
  </si>
  <si>
    <t>Subvenciones a empresas del Sector Privado</t>
  </si>
  <si>
    <t>Subvenciones a empresas cuasiempresas publicas no financieras</t>
  </si>
  <si>
    <t>Subvenciones a instituciones publicas financieras no monetarias</t>
  </si>
  <si>
    <t>Subvenciones a instituciones publicas financieras monetarias</t>
  </si>
  <si>
    <t>Transferencias corrientes al sector externo</t>
  </si>
  <si>
    <t xml:space="preserve">Transferencias corrientes a Gobiernos Extranjeros
</t>
  </si>
  <si>
    <t>Transferencias corrientes a Gobiernos Extranjeros</t>
  </si>
  <si>
    <t>Transferencias corrientes a organismos internacionales</t>
  </si>
  <si>
    <t>Transferencias corrientes a Organismos internacionales</t>
  </si>
  <si>
    <t>Transferencias corrientes al sector privado externo</t>
  </si>
  <si>
    <t>Transferencias de Corrientes a otras Instituciones Públicas</t>
  </si>
  <si>
    <t>Sueldo en las transferencias a otras instituciones públicas</t>
  </si>
  <si>
    <t>Gasto en las transferencias a otras instituciones públicas</t>
  </si>
  <si>
    <t>Electricidad no cortable en las transferencias a otras instituciones públicas</t>
  </si>
  <si>
    <t>Transferencias Capital</t>
  </si>
  <si>
    <t>Transferencias de capital al sector privado</t>
  </si>
  <si>
    <t xml:space="preserve">Trasnferencia de capital a hogares y personas </t>
  </si>
  <si>
    <t>Transferencias de capital a Asociaciones Privadas sin Fines de Lucro</t>
  </si>
  <si>
    <t>Transferencia de capital a empresas del sector privado interno</t>
  </si>
  <si>
    <t>Muebles de alojamiento, excepto de oficina y estantería</t>
  </si>
  <si>
    <t>Equipos de Cómputo</t>
  </si>
  <si>
    <t>Electrodomesticos</t>
  </si>
  <si>
    <t>Equipos y aparatos audiovisuales</t>
  </si>
  <si>
    <t>Equipos de defensa y seguridad</t>
  </si>
  <si>
    <t>Equipos de defensa de defensa</t>
  </si>
  <si>
    <t>Equipos de seguridad</t>
  </si>
  <si>
    <t>Edificios y estructuras</t>
  </si>
  <si>
    <t>Edificios residenciales ( Viviendas )</t>
  </si>
  <si>
    <t>Edificios No Residenciales</t>
  </si>
  <si>
    <t>Otras estructuras</t>
  </si>
  <si>
    <t>Supervisión e inspección de obras en edificaciones</t>
  </si>
  <si>
    <t>Servicio Nacional de Salud</t>
  </si>
  <si>
    <t>Dirección de Planificación y Desarrollo</t>
  </si>
  <si>
    <t>Metropolitano</t>
  </si>
  <si>
    <t xml:space="preserve">Valdesia </t>
  </si>
  <si>
    <t>Norcentral</t>
  </si>
  <si>
    <t>Nordeste</t>
  </si>
  <si>
    <t>Enriquillo</t>
  </si>
  <si>
    <t>Este</t>
  </si>
  <si>
    <t>El Valle</t>
  </si>
  <si>
    <t>Cibao Occidental</t>
  </si>
  <si>
    <t>Cibao Central</t>
  </si>
  <si>
    <t>Año</t>
  </si>
  <si>
    <t>Anticipo Financiero</t>
  </si>
  <si>
    <t>Venta Servicios</t>
  </si>
  <si>
    <t>Aportes SNS Nomina</t>
  </si>
  <si>
    <t>Aportes SNS Medicamento</t>
  </si>
  <si>
    <t>Aportes SNS Equipamiento</t>
  </si>
  <si>
    <t>Aportes para otros gastos de inversión del SNS</t>
  </si>
  <si>
    <t xml:space="preserve">        Aportes SNS Nómina</t>
  </si>
  <si>
    <t>Nómina</t>
  </si>
  <si>
    <t>Porcentaje de cesárea</t>
  </si>
  <si>
    <t>Índice de mortalidad materna intrahospitalaria</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</si>
  <si>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</si>
  <si>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</si>
  <si>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</si>
  <si>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</si>
  <si>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</si>
  <si>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</si>
  <si>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</si>
  <si>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</si>
  <si>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</si>
  <si>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</si>
  <si>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</si>
  <si>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</si>
  <si>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</si>
  <si>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</si>
  <si>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</si>
  <si>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</si>
  <si>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</si>
  <si>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</si>
  <si>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</si>
  <si>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</si>
  <si>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</si>
  <si>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</si>
  <si>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</si>
  <si>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</si>
  <si>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</si>
  <si>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</si>
  <si>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</si>
  <si>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</si>
  <si>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</si>
  <si>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</si>
  <si>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</si>
  <si>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</si>
  <si>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</si>
  <si>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</si>
  <si>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</si>
  <si>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</si>
  <si>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</si>
  <si>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</si>
  <si>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</si>
  <si>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</si>
  <si>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</si>
  <si>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</si>
  <si>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</si>
  <si>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</si>
  <si>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</si>
  <si>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</si>
  <si>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</si>
  <si>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</si>
  <si>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</si>
  <si>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</si>
  <si>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</si>
  <si>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</si>
  <si>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</si>
  <si>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</si>
  <si>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</si>
  <si>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</si>
  <si>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</si>
  <si>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</si>
  <si>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</si>
  <si>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</si>
  <si>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</si>
  <si>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</si>
  <si>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</si>
  <si>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</si>
  <si>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</si>
  <si>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</si>
  <si>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</si>
  <si>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</si>
  <si>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</si>
  <si>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</si>
  <si>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</si>
  <si>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</si>
  <si>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</si>
  <si>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</si>
  <si>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</si>
  <si>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</si>
  <si>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</si>
  <si>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</si>
  <si>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</si>
  <si>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</si>
  <si>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</si>
  <si>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</si>
  <si>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</si>
  <si>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</si>
  <si>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</si>
  <si>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</si>
  <si>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</si>
  <si>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</si>
  <si>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</si>
  <si>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</si>
  <si>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</si>
  <si>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</si>
  <si>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</si>
  <si>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</si>
  <si>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</si>
  <si>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</si>
  <si>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</si>
  <si>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</si>
  <si>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</si>
  <si>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</si>
  <si>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</si>
  <si>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</si>
  <si>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</si>
  <si>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</si>
  <si>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</si>
  <si>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</si>
  <si>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</si>
  <si>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</si>
  <si>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</si>
  <si>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</si>
  <si>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</si>
  <si>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</si>
  <si>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</si>
  <si>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</si>
  <si>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</si>
  <si>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</si>
  <si>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</si>
  <si>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</si>
  <si>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</si>
  <si>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</si>
  <si>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</si>
  <si>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</si>
  <si>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</si>
  <si>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</si>
  <si>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</si>
  <si>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</si>
  <si>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</si>
  <si>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</si>
  <si>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</si>
  <si>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</si>
  <si>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</si>
  <si>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</si>
  <si>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</si>
  <si>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</si>
  <si>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</si>
  <si>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</si>
  <si>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</si>
  <si>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</si>
  <si>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</si>
  <si>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</si>
  <si>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</si>
  <si>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</si>
  <si>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</si>
  <si>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</si>
  <si>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</si>
  <si>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</si>
  <si>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</si>
  <si>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</si>
  <si>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</si>
  <si>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</si>
  <si>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</si>
  <si>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</si>
  <si>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</si>
  <si>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</si>
  <si>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</si>
  <si>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</si>
  <si>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</si>
  <si>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</si>
  <si>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</si>
  <si>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</si>
  <si>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</si>
  <si>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</si>
  <si>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</si>
  <si>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</si>
  <si>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</si>
  <si>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</si>
  <si>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</si>
  <si>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</si>
  <si>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</si>
  <si>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</si>
  <si>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</si>
  <si>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</si>
  <si>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</si>
  <si>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</si>
  <si>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</si>
  <si>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</si>
  <si>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</si>
  <si>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</si>
  <si>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</si>
  <si>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</si>
  <si>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</si>
  <si>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</si>
  <si>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</si>
  <si>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</si>
  <si>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</si>
  <si>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</si>
  <si>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</si>
  <si>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</si>
  <si>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</si>
  <si>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</si>
  <si>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</si>
  <si>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</si>
  <si>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</si>
  <si>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</si>
  <si>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</si>
  <si>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</si>
  <si>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</si>
  <si>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</si>
  <si>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</si>
  <si>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</si>
  <si>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</si>
  <si>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</si>
  <si>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</si>
  <si>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</si>
  <si>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</si>
  <si>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</si>
  <si>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</si>
  <si>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</si>
  <si>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</si>
  <si>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</si>
  <si>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</si>
  <si>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</si>
  <si>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</si>
  <si>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</si>
  <si>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</si>
  <si>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</si>
  <si>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</si>
  <si>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</si>
  <si>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</si>
  <si>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</si>
  <si>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</si>
  <si>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</si>
  <si>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</si>
  <si>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</si>
  <si>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</si>
  <si>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</si>
  <si>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</si>
  <si>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</si>
  <si>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</si>
  <si>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</si>
  <si>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</si>
  <si>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</si>
  <si>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</si>
  <si>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</si>
  <si>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</si>
  <si>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</si>
  <si>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</si>
  <si>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</si>
  <si>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</si>
  <si>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</si>
  <si>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</si>
  <si>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</si>
  <si>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</si>
  <si>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</si>
  <si>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</si>
  <si>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</si>
  <si>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</si>
  <si>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</si>
  <si>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</si>
  <si>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</si>
  <si>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</si>
  <si>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</si>
  <si>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</si>
  <si>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</si>
  <si>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</si>
  <si>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</si>
  <si>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</si>
  <si>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</si>
  <si>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</si>
  <si>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</si>
  <si>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</si>
  <si>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</si>
  <si>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</si>
  <si>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</si>
  <si>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</si>
  <si>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</si>
  <si>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</si>
  <si>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</si>
  <si>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</si>
  <si>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</si>
  <si>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</si>
  <si>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</si>
  <si>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</si>
  <si>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</si>
  <si>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</si>
  <si>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</si>
  <si>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</si>
  <si>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</si>
  <si>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</si>
  <si>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</si>
  <si>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</si>
  <si>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</si>
  <si>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</si>
  <si>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</si>
  <si>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</si>
  <si>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</si>
  <si>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</si>
  <si>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</si>
  <si>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</si>
  <si>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</si>
  <si>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</si>
  <si>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</si>
  <si>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</si>
  <si>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</si>
  <si>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</si>
  <si>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</si>
  <si>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</si>
  <si>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</si>
  <si>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</si>
  <si>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</si>
  <si>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</si>
  <si>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</si>
  <si>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</si>
  <si>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</si>
  <si>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</si>
  <si>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</si>
  <si>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</si>
  <si>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</si>
  <si>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</si>
  <si>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</si>
  <si>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</si>
  <si>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</si>
  <si>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</si>
  <si>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</si>
  <si>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</si>
  <si>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</si>
  <si>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</si>
  <si>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</si>
  <si>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</si>
  <si>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</si>
  <si>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</si>
  <si>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</si>
  <si>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</si>
  <si>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</si>
  <si>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</si>
  <si>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</si>
  <si>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</si>
  <si>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</si>
  <si>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</si>
  <si>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</si>
  <si>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</si>
  <si>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</si>
  <si>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</si>
  <si>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</si>
  <si>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</si>
  <si>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</si>
  <si>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</si>
  <si>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</si>
  <si>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</si>
  <si>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</si>
  <si>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</si>
  <si>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</si>
  <si>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</si>
  <si>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</si>
  <si>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</si>
  <si>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</si>
  <si>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</si>
  <si>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</si>
  <si>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</si>
  <si>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</si>
  <si>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</si>
  <si>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</si>
  <si>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</si>
  <si>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</si>
  <si>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</si>
  <si>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</si>
  <si>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</si>
  <si>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</si>
  <si>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</si>
  <si>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</si>
  <si>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</si>
  <si>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</si>
  <si>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</si>
  <si>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</si>
  <si>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</si>
  <si>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</si>
  <si>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</si>
  <si>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</si>
  <si>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</si>
  <si>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</si>
  <si>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</si>
  <si>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</si>
  <si>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</si>
  <si>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</si>
  <si>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</si>
  <si>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</si>
  <si>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</si>
  <si>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</si>
  <si>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</si>
  <si>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</si>
  <si>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</si>
  <si>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</si>
  <si>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</si>
  <si>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</si>
  <si>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</si>
  <si>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</si>
  <si>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</si>
  <si>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</si>
  <si>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</si>
  <si>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</si>
  <si>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</si>
  <si>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</si>
  <si>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</si>
  <si>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</si>
  <si>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</si>
  <si>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</si>
  <si>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</si>
  <si>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</si>
  <si>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</si>
  <si>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</si>
  <si>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</si>
  <si>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</si>
  <si>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</si>
  <si>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</si>
  <si>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</si>
  <si>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</si>
  <si>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</si>
  <si>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</si>
  <si>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</si>
  <si>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</si>
  <si>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</si>
  <si>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</si>
  <si>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</si>
  <si>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</si>
  <si>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</si>
  <si>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</si>
  <si>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</si>
  <si>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</si>
  <si>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</si>
  <si>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</si>
  <si>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</si>
  <si>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</si>
  <si>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</si>
  <si>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</si>
  <si>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</si>
  <si>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</si>
  <si>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</si>
  <si>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</si>
  <si>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</si>
  <si>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</si>
  <si>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</si>
  <si>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</si>
  <si>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</si>
  <si>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</si>
  <si>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</si>
  <si>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</si>
  <si>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</si>
  <si>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</si>
  <si>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</si>
  <si>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</si>
  <si>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</si>
  <si>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</si>
  <si>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</si>
  <si>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</si>
  <si>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</si>
  <si>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</si>
  <si>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</si>
  <si>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</si>
  <si>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</si>
  <si>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</si>
  <si>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</si>
  <si>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</si>
  <si>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</si>
  <si>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</si>
  <si>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</si>
  <si>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</si>
  <si>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</si>
  <si>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</si>
  <si>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</si>
  <si>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</si>
  <si>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</si>
  <si>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</si>
  <si>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</si>
  <si>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</si>
  <si>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</si>
  <si>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</si>
  <si>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</si>
  <si>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</si>
  <si>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</si>
  <si>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</si>
  <si>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</si>
  <si>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</si>
  <si>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</si>
  <si>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</si>
  <si>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</si>
  <si>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</si>
  <si>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</si>
  <si>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</si>
  <si>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</si>
  <si>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</si>
  <si>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</si>
  <si>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</si>
  <si>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</si>
  <si>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</si>
  <si>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</si>
  <si>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</si>
  <si>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</si>
  <si>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</si>
  <si>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</si>
  <si>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</si>
  <si>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</si>
  <si>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</si>
  <si>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</si>
  <si>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</si>
  <si>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</si>
  <si>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</si>
  <si>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</si>
  <si>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</si>
  <si>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</si>
  <si>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</si>
  <si>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</si>
  <si>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</si>
  <si>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</si>
  <si>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</si>
  <si>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</si>
  <si>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</si>
  <si>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</si>
  <si>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</si>
  <si>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</si>
  <si>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</si>
  <si>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</si>
  <si>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</si>
  <si>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</si>
  <si>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</si>
  <si>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</si>
  <si>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</si>
  <si>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</si>
  <si>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</si>
  <si>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</si>
  <si>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</si>
  <si>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</si>
  <si>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</si>
  <si>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</si>
  <si>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</si>
  <si>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</si>
  <si>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</si>
  <si>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</si>
  <si>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</si>
  <si>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</si>
  <si>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</si>
  <si>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</si>
  <si>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</si>
  <si>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</si>
  <si>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</si>
  <si>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</si>
  <si>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</si>
  <si>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</si>
  <si>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</si>
  <si>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</si>
  <si>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</si>
  <si>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</si>
  <si>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</si>
  <si>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</si>
  <si>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</si>
  <si>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</si>
  <si>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</si>
  <si>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</si>
  <si>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</si>
  <si>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</si>
  <si>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</si>
  <si>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</si>
  <si>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</si>
  <si>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</si>
  <si>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</si>
  <si>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</si>
  <si>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</si>
  <si>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</si>
  <si>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</si>
  <si>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</si>
  <si>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</si>
  <si>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</si>
  <si>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</si>
  <si>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</si>
  <si>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</si>
  <si>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</si>
  <si>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</si>
  <si>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</si>
  <si>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</si>
  <si>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</si>
  <si>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</si>
  <si>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</si>
  <si>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</si>
  <si>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</si>
  <si>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</si>
  <si>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</si>
  <si>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</si>
  <si>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</si>
  <si>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</si>
  <si>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</si>
  <si>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</si>
  <si>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</si>
  <si>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</si>
  <si>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</si>
  <si>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</si>
  <si>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</si>
  <si>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</si>
  <si>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</si>
  <si>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</si>
  <si>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</si>
  <si>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</si>
  <si>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</si>
  <si>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</si>
  <si>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</si>
  <si>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</si>
  <si>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</si>
  <si>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</si>
  <si>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</si>
  <si>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</si>
  <si>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</si>
  <si>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</si>
  <si>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</si>
  <si>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</si>
  <si>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</si>
  <si>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</si>
  <si>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</si>
  <si>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</si>
  <si>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</si>
  <si>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</si>
  <si>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</si>
  <si>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</si>
  <si>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</si>
  <si>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</si>
  <si>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</si>
  <si>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</si>
  <si>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</si>
  <si>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</si>
  <si>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</si>
  <si>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</si>
  <si>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</si>
  <si>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</si>
  <si>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</si>
  <si>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</si>
  <si>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</si>
  <si>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</si>
  <si>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</si>
  <si>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</si>
  <si>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</si>
  <si>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</si>
  <si>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</si>
  <si>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</si>
  <si>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Recursos Externos</t>
  </si>
  <si>
    <t>Código Presupuestario</t>
  </si>
  <si>
    <t>CEAS:</t>
  </si>
  <si>
    <t>CEAS</t>
  </si>
  <si>
    <t>Programación de Insumos</t>
  </si>
  <si>
    <t>Prioridades Directivas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</si>
  <si>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</si>
  <si>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</si>
  <si>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</si>
  <si>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</si>
  <si>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</si>
  <si>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</si>
  <si>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</si>
  <si>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</si>
  <si>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</si>
  <si>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</si>
  <si>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</si>
  <si>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</si>
  <si>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</si>
  <si>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</si>
  <si>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</si>
  <si>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</si>
  <si>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</si>
  <si>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</si>
  <si>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</si>
  <si>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</si>
  <si>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Observaciones</t>
  </si>
  <si>
    <t xml:space="preserve">Responsable </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</si>
  <si>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</si>
  <si>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</si>
  <si>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</si>
  <si>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</si>
  <si>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</si>
  <si>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</si>
  <si>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</si>
  <si>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</si>
  <si>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</si>
  <si>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</si>
  <si>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</si>
  <si>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</si>
  <si>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</si>
  <si>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</si>
  <si>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</si>
  <si>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</si>
  <si>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</si>
  <si>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ID_Dependendencia</t>
  </si>
  <si>
    <t>POA</t>
  </si>
  <si>
    <t>SRS</t>
  </si>
  <si>
    <t>AREA</t>
  </si>
  <si>
    <t>TIPO</t>
  </si>
  <si>
    <t>Código_Actividad</t>
  </si>
  <si>
    <t>Programación de actividades</t>
  </si>
  <si>
    <t>Meta Lograda actual periodo                 Año 2021</t>
  </si>
  <si>
    <t>Meta Lograda Año 2020</t>
  </si>
  <si>
    <t>Meta Proyectada a Lograr Año 2021</t>
  </si>
  <si>
    <t>Meta Proyectada Año 2022</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</si>
  <si>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</si>
  <si>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1.1.2. Disminuida la morbi-mortalidad materna, neonatal e infantil, mediante el fortalecimiento y la integración de los servicios de salud antes de la concepción, durante el embarazo, el parto y los primeros años de vida, garantizando la calidad de la atención.</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</si>
  <si>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</si>
  <si>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</si>
  <si>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</si>
  <si>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</si>
  <si>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 Fortalecida la calidad de la atención en salud como resultado del seguimiento a los aspectos técnicos y no técnicos de la atención, que disminuya el riesgo de la seguridad del paciente y de los resultados esperados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</si>
  <si>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</si>
  <si>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</si>
  <si>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2.2.1. Garantizada la atención integral con calidad y oportunidad, mediante la coordinación clínica y asistencial de los servicios de salud</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</si>
  <si>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</si>
  <si>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</si>
  <si>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</si>
  <si>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</si>
  <si>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3.2.1. Incrementada las competencias  y resolución de los colaboradores, de acuerdo a la complejidad de sus funciones, las necesidades de salud de la población y los compromisos del sector</t>
  </si>
  <si>
    <t>3.2.2. Personal trabaja bajo un clima de satisfacción, realización personal y sentido de pertenencia hacia la institución</t>
  </si>
  <si>
    <t xml:space="preserve">3.2.3. Desarrollados e implementados los aspectos de gestión relacionados con seguridad y salud en el trabajo </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</si>
  <si>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</si>
  <si>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</si>
  <si>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4.1.3.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</si>
  <si>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Estrategia de Atención Primaria
de Salud</t>
  </si>
  <si>
    <t>Control y Prevención de las Enfermedades No Transmisibles</t>
  </si>
  <si>
    <t>Mejora de la Salud Materna y Neonatal</t>
  </si>
  <si>
    <t>Humanización y Calidad de la Atención</t>
  </si>
  <si>
    <t>Reforma de los Servicios de Laboratorios Clínicos e Imágenes</t>
  </si>
  <si>
    <t>Veeduría Social</t>
  </si>
  <si>
    <t>Desarrollo del Talento Humano</t>
  </si>
  <si>
    <t>Automatización de la Gestión Institucional</t>
  </si>
  <si>
    <t>Desarrollo e inversión de la Red de Servicios Públicos de Salud</t>
  </si>
  <si>
    <t>Sistema de Emergencias Médicas</t>
  </si>
  <si>
    <t xml:space="preserve">Reporte opotuno de la liquidación de fondos y rendición de cuentas </t>
  </si>
  <si>
    <t>4.1.1.3.01</t>
  </si>
  <si>
    <t>Elaboración de los estados financieros y sus notas de referencia</t>
  </si>
  <si>
    <t>Estados Financieros y notas de referencia</t>
  </si>
  <si>
    <t xml:space="preserve">Análisis comportamiento pago </t>
  </si>
  <si>
    <t xml:space="preserve">Análisis de Gestión de Tesorería </t>
  </si>
  <si>
    <t>Seguimiento al cumplimiento del Sub-Indicador de Correcta Publicación Presupuestaria (IGP) en los CEAS de Autogestión</t>
  </si>
  <si>
    <t xml:space="preserve">Actualización de inventarios        </t>
  </si>
  <si>
    <t>Elaboracion de plan de levantamiento y/o actualización de inventarios (cronograma 2023)</t>
  </si>
  <si>
    <t>Seguimiento a la implementación del Manual de Identidad Hospitalaria</t>
  </si>
  <si>
    <t>4.1.3.3 Despliegue Plan de Responsabilidad Social Institucional SNS</t>
  </si>
  <si>
    <t>4.1.3.3.01</t>
  </si>
  <si>
    <t>Campaña de protección del Medio Ambiente (interna y externa)</t>
  </si>
  <si>
    <t>1.2.2.1.01</t>
  </si>
  <si>
    <t>1.2.2.1.02</t>
  </si>
  <si>
    <t xml:space="preserve">Diagnóstico situacional de proceso de hosteleria </t>
  </si>
  <si>
    <t>Implementación del manual de procedimiento de hosteleria hospitalaria</t>
  </si>
  <si>
    <t>1.2.2.1.03</t>
  </si>
  <si>
    <t>1.2.2.1.04</t>
  </si>
  <si>
    <t xml:space="preserve">Elaboración de planes de mejora de hosteleria </t>
  </si>
  <si>
    <t xml:space="preserve">Evaluación de la ejecución de los planes de mejora de hosteleria </t>
  </si>
  <si>
    <t>Seguimiento a la nortificacion oportuna de los incidentes en el modulo definido para los fines</t>
  </si>
  <si>
    <t xml:space="preserve">Conformacion y/o restructuracion de los Comites Hospitalarios </t>
  </si>
  <si>
    <t>Actas de conformación</t>
  </si>
  <si>
    <t>1.2.2.4.01</t>
  </si>
  <si>
    <t>Notificacion oportuna de las enfermedades bajo vigilancia epidemiologica</t>
  </si>
  <si>
    <t>1.2.2.5.01</t>
  </si>
  <si>
    <t>Conformacion del comité de IAAS</t>
  </si>
  <si>
    <t>Reuniones de trabajo para la vigilancia y control de las IAAS</t>
  </si>
  <si>
    <t>Implementacion del formulario de evaluacion de procesos de bioseguridad hospitalaria</t>
  </si>
  <si>
    <t xml:space="preserve">Elaboracion de planes de mejora para la bioseguridad hospitalaria. </t>
  </si>
  <si>
    <t xml:space="preserve">Evaluacion de la ejecución de los planes de mejora bioseguridad hospitalaria </t>
  </si>
  <si>
    <t>Acta de conformación</t>
  </si>
  <si>
    <t>4.1.2.1.01</t>
  </si>
  <si>
    <t>Auditoría de los expedientes clínicos</t>
  </si>
  <si>
    <t>Socialización de los principales hallazgos de las auditoría y reportes de glosas</t>
  </si>
  <si>
    <t>4.1.2.1.02</t>
  </si>
  <si>
    <t>4.1.2.1.03</t>
  </si>
  <si>
    <t xml:space="preserve">Acuerdos </t>
  </si>
  <si>
    <t xml:space="preserve">Ejecución de planes de mejora con la Metodologia de Gestión Productiva </t>
  </si>
  <si>
    <t>Autoevaluación en la metodologia de la Gestion Productiva de los Servicios de Salud</t>
  </si>
  <si>
    <t>Elaboración de planes de mejora con la Metodologia de Gestión Productiva</t>
  </si>
  <si>
    <t>Elaboración de acuerdos con acciones de mejora a partir de los hallazgos de las glosas para disminucion de objeciones médicas y administrativas</t>
  </si>
  <si>
    <t>4.1.2.1.04</t>
  </si>
  <si>
    <t>Seguimiento a la ejecución de las acciones de mejora</t>
  </si>
  <si>
    <t xml:space="preserve">Analisis del comportamiento d ela facturacion </t>
  </si>
  <si>
    <t>1.1.5.2 Redes de Servicios de Salud Resilientes a Emergencias de Salud Pública y Desastres Naturales mediante la Preparación y Respuesta de los Establecimientos.</t>
  </si>
  <si>
    <t>1.1.5.2.01</t>
  </si>
  <si>
    <t>Elaboración y/o actualización de los Planes de Emergencias y Desastres Hospitalarios</t>
  </si>
  <si>
    <t>Reuniones de Coordinación plan Hospitalarios  Emergencias de salud publica y desastres naturales con jefes y encargados comité de emeregncias.</t>
  </si>
  <si>
    <t>Simulacro para probar la funcionabilidad de los  Planes de  Emergencias y Desastres Hospitalarios.</t>
  </si>
  <si>
    <t xml:space="preserve">Reunión con el Comite Hospitalario de Emergencias y Desastres para preparar el Operativo de Navidad y Año Nuevo comité de emergencias </t>
  </si>
  <si>
    <t>Reunión con el Comite Hospitalario de Emergencias y Desastres para preparar el Operativo de Semana Santa comité de emergencias</t>
  </si>
  <si>
    <t>Reunión con el Comite Hospitalario de Emergencias y Desastres para respuesta a Temporada Ciclonica y Eventos Hidrometeorologicos comité de emergencias</t>
  </si>
  <si>
    <t>Reunión con el Comite Hospitalario de Emergencias y Desastres para respuesta a alta demanda asistencial comité de emergencias</t>
  </si>
  <si>
    <t>Reunión de preparacion y respuesta Epidemiológicos Covid-19 y otras epidemias comité de emergencias</t>
  </si>
  <si>
    <t>Reforzamiento y capacitación control de infecciones y manejo clínico COVID-19 para epidemiólogos facilitadores de los centros de salud a nivel nacional.</t>
  </si>
  <si>
    <t>1.1.5.2.02</t>
  </si>
  <si>
    <t>1.1.5.2.03</t>
  </si>
  <si>
    <t>1.1.5.2.04</t>
  </si>
  <si>
    <t>1.1.5.2.05</t>
  </si>
  <si>
    <t>1.1.5.2.06</t>
  </si>
  <si>
    <t>1.1.5.2.07</t>
  </si>
  <si>
    <t>1.1.5.2.08</t>
  </si>
  <si>
    <t>1.1.5.2.09</t>
  </si>
  <si>
    <t>Encuestas diarias de satisfacción de usuarios en la plataforma digital</t>
  </si>
  <si>
    <t>Elaboración de los planes de mejora en base a los resultados obtenidos en la encuesta de satisfacción</t>
  </si>
  <si>
    <t xml:space="preserve">Seguimiento a la implementación de los planes de mejora </t>
  </si>
  <si>
    <t>Implementación de grupos focales para determinar la calidad percibida del servicio</t>
  </si>
  <si>
    <t>2.1.1.1 Conectividad de la Red de Establecimientos del Primer Nivel con el Especializado</t>
  </si>
  <si>
    <t>Gestión de los buzones de sugerencias</t>
  </si>
  <si>
    <t>Gestionar las QDSR de los usuarios, canalizando hasta dar respuesta al mismo.</t>
  </si>
  <si>
    <t>Seguimiento a la actualización de la cartera de servicios del establecimiento</t>
  </si>
  <si>
    <t>1.2.2.7.01</t>
  </si>
  <si>
    <t>1.2.2.7.02</t>
  </si>
  <si>
    <t>Implementación de los planes de mejora elaborados acorde al monitoreo de todas las áreas incluidas en el informe</t>
  </si>
  <si>
    <t>Gestión de la habilitación de todos los servicios que ofertan en el EESS</t>
  </si>
  <si>
    <t>Conformación del comité de calidad y seguridad del paciente en el EESS</t>
  </si>
  <si>
    <t xml:space="preserve">Reporte de producción de servicios </t>
  </si>
  <si>
    <t>Autoevaluación de los datos de producción de servicios</t>
  </si>
  <si>
    <t>4.1.1.5.01</t>
  </si>
  <si>
    <t>Elaboración del Plan de Mantenimiento de infraestructura y equipos</t>
  </si>
  <si>
    <t>Seguimiento a la ejecución del plan de mantenimiento de infraestructura y equipos</t>
  </si>
  <si>
    <t>4.1.1.6.01</t>
  </si>
  <si>
    <t>4.1.1.6.02</t>
  </si>
  <si>
    <t>Cumplimiento mínimo en los indicadores del ranking hospitalarios</t>
  </si>
  <si>
    <t>Ejecución de las sesiones del Comité de Calidad del CEAS</t>
  </si>
  <si>
    <t>Plan de Mejora</t>
  </si>
  <si>
    <t>Resolución de aprobación</t>
  </si>
  <si>
    <t>EDI</t>
  </si>
  <si>
    <t>4.1.1.7.01</t>
  </si>
  <si>
    <t>4.1.1.7.02</t>
  </si>
  <si>
    <t>Elaboración del Plan Anual de Compras y Contrataciones</t>
  </si>
  <si>
    <t>Elaboración del Plan Operativo Anual y Presupuesto Institucional</t>
  </si>
  <si>
    <t>3.2.1.1 Programa de capacitación del CEAS</t>
  </si>
  <si>
    <t>3.2.1.1.01</t>
  </si>
  <si>
    <t>Ejecución Plan de Capacitación -2022</t>
  </si>
  <si>
    <t xml:space="preserve">Seguimiento ejecución plan capacitación 2022 </t>
  </si>
  <si>
    <t>Detección necesidades capacitación por departamento -Plan 2023.</t>
  </si>
  <si>
    <t>Elaboración del Plan de Capacitación -2023</t>
  </si>
  <si>
    <t>3.2.1.1.02</t>
  </si>
  <si>
    <t>3.2.1.1.03</t>
  </si>
  <si>
    <t>3.2.1.1.04</t>
  </si>
  <si>
    <t>Implementación del Proceso de Auditoría Médica</t>
  </si>
  <si>
    <t xml:space="preserve">Elaboración  de reporte y seguimiento  del personal  pasivo por enfermedad. </t>
  </si>
  <si>
    <t>Actualizacion Subportales de Transparencia</t>
  </si>
  <si>
    <t xml:space="preserve">Informe quejas y solicitudes de Informacion </t>
  </si>
  <si>
    <t>Conformacion Comite vinculados a la OAI</t>
  </si>
  <si>
    <t>Auxiliar de inventario y Activo Fijo</t>
  </si>
  <si>
    <t>Dirección del Hospital / Depto. Adm. Financiero</t>
  </si>
  <si>
    <t>Depto. Adm. Financiero</t>
  </si>
  <si>
    <t>Depto. Adm. Financiero / Contabilidad</t>
  </si>
  <si>
    <t>Depto. Adm. Financiero / Tesorería</t>
  </si>
  <si>
    <t>Servicios Generales</t>
  </si>
  <si>
    <t>Dirección /Planific. y Desarrollo / Gestión de Calidad</t>
  </si>
  <si>
    <t>Gestión de Calidad</t>
  </si>
  <si>
    <t xml:space="preserve"> Planific. y Desarrollo / Depto. Adm. Financiero</t>
  </si>
  <si>
    <t xml:space="preserve"> Planific. y Desarrollo / Depto. Adm. Financiero / Compras y Contrataciones</t>
  </si>
  <si>
    <t>RAI</t>
  </si>
  <si>
    <t>Dirección / RAI</t>
  </si>
  <si>
    <t>Dirección / Recursos Humanos</t>
  </si>
  <si>
    <t>Servicio de Atención al Usuario</t>
  </si>
  <si>
    <t>Calidad de Gestión / Servicio de Atención al Usuario</t>
  </si>
  <si>
    <t>Dirección/Planific. y Desarrollo</t>
  </si>
  <si>
    <t>Epidemiología</t>
  </si>
  <si>
    <t>Epidemiología / Enfermería / Comité IAAS</t>
  </si>
  <si>
    <t>Analista Legal</t>
  </si>
  <si>
    <t>Dirección/Planif. y Desarrollo</t>
  </si>
  <si>
    <t>Analista de Datos Estadísticos</t>
  </si>
  <si>
    <t>Seguros Médicos</t>
  </si>
  <si>
    <t>Depto. Adm. Financiero / Seguros Médicos</t>
  </si>
  <si>
    <t>CHED / Planif. y Desarrollo</t>
  </si>
  <si>
    <t>Dirección / Planif. y Desarrollo / CHED</t>
  </si>
  <si>
    <t>Dirección / Epidemiología / Planif. y Desarrollo / CHED</t>
  </si>
  <si>
    <t>Epidemiología / Recursos Humanos</t>
  </si>
  <si>
    <t>Servicios de Atención al Usuario</t>
  </si>
  <si>
    <t>Servicios de Atención al Usuario / Gestión de Calidad</t>
  </si>
  <si>
    <t>Recursos Humanos</t>
  </si>
  <si>
    <t>Encuesta de clima laboral</t>
  </si>
  <si>
    <t>Resma</t>
  </si>
  <si>
    <t xml:space="preserve">Resma de Papel Bond 8 1/2 x 11 </t>
  </si>
  <si>
    <t>Resma de Papel Bond 8 1/2 x 13</t>
  </si>
  <si>
    <t>Folder 8 1/2 x 11</t>
  </si>
  <si>
    <t>2.3.9.2.01</t>
  </si>
  <si>
    <t>Otros productos Quimicos y Conexos</t>
  </si>
  <si>
    <t>`99</t>
  </si>
  <si>
    <t>Servicios de alimentación</t>
  </si>
  <si>
    <t>Servicios de grabación y transmisión de jornadas académicas</t>
  </si>
  <si>
    <t xml:space="preserve">Otras Contrataciones de Servicios </t>
  </si>
  <si>
    <t>Prestaciones economicas</t>
  </si>
  <si>
    <t>Personal de carácter temporal</t>
  </si>
  <si>
    <t>Otros productos químicos y conexos</t>
  </si>
  <si>
    <t>Establecimiento: CEMADOJA</t>
  </si>
  <si>
    <t xml:space="preserve">Seguimiento a los indicadores comprometidos en la CCC </t>
  </si>
  <si>
    <t>Reporte de monitoreo indicadores CCC (plantilla de excel)</t>
  </si>
  <si>
    <t>Listas de asistencia de reuniones</t>
  </si>
  <si>
    <t xml:space="preserve">correos de seguimiento donde se impulse la carga de evidencias </t>
  </si>
  <si>
    <t>Elaboración plan de mejora encuesta de clima laboral</t>
  </si>
  <si>
    <t>Implementación plan de mejora encuesta de clima laboral</t>
  </si>
  <si>
    <t>Evaluacion desempeño personal</t>
  </si>
  <si>
    <t>Elaboración de memoria institucional</t>
  </si>
  <si>
    <t>Implementación de CCC (si está priorizado)</t>
  </si>
  <si>
    <t>Resolución aprobatoria</t>
  </si>
  <si>
    <t>Elaboración/actualización de autodiagnóstico CAF en el SRS</t>
  </si>
  <si>
    <t xml:space="preserve">Autodiagnóstico
</t>
  </si>
  <si>
    <t>Elaboración de plan de mejora CAF.</t>
  </si>
  <si>
    <t>Seguimiento al plan de mejora CAF.</t>
  </si>
  <si>
    <t>Informe de seguimiento</t>
  </si>
  <si>
    <t>Elaboración de Acuerdo de Evaluación Desempeño Institucional, alineado al plan de mejora CAF.</t>
  </si>
  <si>
    <t xml:space="preserve">Listas de asistencia de reuniones </t>
  </si>
  <si>
    <t>Correos de seguimiento para logro o mejora de los resultados</t>
  </si>
  <si>
    <t xml:space="preserve">Lista de asistencia
</t>
  </si>
  <si>
    <t>Acta de reunión</t>
  </si>
  <si>
    <t>Matriz de Monitoreo interno</t>
  </si>
  <si>
    <t>Monitoreo del POA 2022</t>
  </si>
  <si>
    <t>Auditoria de cumplimiento de las politicas de administración de bienes en el EESS</t>
  </si>
  <si>
    <t>3.2.2 Personal trabaja bajo un clima de satisfacción, realización personal y sentido de pertenencia hacia la institución</t>
  </si>
  <si>
    <t>Elaboración acuerdos de desempeño</t>
  </si>
  <si>
    <t>4.1.2.4.01</t>
  </si>
  <si>
    <t>4.1.2.4 Implementación del Sistema de Administracion de Bienes</t>
  </si>
  <si>
    <t>4.1.2.4.02</t>
  </si>
  <si>
    <t>4.1.2.4.03</t>
  </si>
  <si>
    <t>4.1.2.6 Despiegue del Sistema demanejo y Control Interno</t>
  </si>
  <si>
    <t>4.1.2.6.01</t>
  </si>
  <si>
    <t>4.1.2 Mejorada la sostenibilidad financiera de la Red SNS mediante el control de gastos, saneamiento de las deudas e incremento de las distintas fuentes de financiamiento con el fin de garantizar la prestación de servicios en salud con oportunidad y eficiencia</t>
  </si>
  <si>
    <t>4.1.2.1  Gestión Financiera de la Red</t>
  </si>
  <si>
    <t>4.1.1.6 Plan de Mantenimiento preventivo de infraestuctura y equipos</t>
  </si>
  <si>
    <t>4.1.1.19. Implementación del modelo de gestión y monitoreo de la Calidad Institucional</t>
  </si>
  <si>
    <t>4.1.1.19.01</t>
  </si>
  <si>
    <t>4.1.1.19.02</t>
  </si>
  <si>
    <t>4.1.1.19.03</t>
  </si>
  <si>
    <t>4.1.1.19.04</t>
  </si>
  <si>
    <t>4.1.1.19.05</t>
  </si>
  <si>
    <t>4.1.1.19.06</t>
  </si>
  <si>
    <t>4.1.1.20. Implementación programas desempeño hospitalario  (ranking hospitalario y Sismap Salud)</t>
  </si>
  <si>
    <t>4.1.1.20.01</t>
  </si>
  <si>
    <t>4.1.1.20.02</t>
  </si>
  <si>
    <t>4.1.1.5. Despliegue del Sistema de gestión documental Red SNS</t>
  </si>
  <si>
    <t>4.1.1.22 Fortalecimiento de la Planificación Institucional,Monitoreo y Evaluacón</t>
  </si>
  <si>
    <t>4.1.1.22.01</t>
  </si>
  <si>
    <t>4.1.1.22.02</t>
  </si>
  <si>
    <t>4.1.1.22.03</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</si>
  <si>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</si>
  <si>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Elaboración de la Memoria Institucional 2021</t>
  </si>
  <si>
    <t>Formulario de proyecto y donaciones</t>
  </si>
  <si>
    <t>4.1.1.22.04</t>
  </si>
  <si>
    <t>4.1.1.7 Estandarizacion Sub-portales de Transparencia</t>
  </si>
  <si>
    <t>4.1.1.7.03</t>
  </si>
  <si>
    <t>4.1.1.18 Despliegue del Manual de Señalética e Identidad Hospitalaria</t>
  </si>
  <si>
    <t>4.1.1.18.01</t>
  </si>
  <si>
    <t>Levantamiento de los Proyectos de Cooperacion finalizados en el 2021 y en ejecución 22 y futuros 2023.</t>
  </si>
  <si>
    <t>1.2.1.3.01</t>
  </si>
  <si>
    <t>1.2.1.3 Implementación del Programa de  Gestión de usuarios para adhesión a una cultura institucional de servicio</t>
  </si>
  <si>
    <t>1.2.1.3.02</t>
  </si>
  <si>
    <t>1.2.1.3.03</t>
  </si>
  <si>
    <t>1.2.1.3.04</t>
  </si>
  <si>
    <t xml:space="preserve">1.2.2.4 Fortalecimiento de los servicios de hostelería </t>
  </si>
  <si>
    <t>1.2.2.4.02</t>
  </si>
  <si>
    <t>1.2.2.4.03</t>
  </si>
  <si>
    <t>1.2.2.4.04</t>
  </si>
  <si>
    <t>1.2.2.5 Seguimiento y evaluacion del Módulo de Incidentes</t>
  </si>
  <si>
    <t xml:space="preserve">2.2.2.2 Estructuración Comités priorizados de Salud </t>
  </si>
  <si>
    <t>2.2.2.2.01</t>
  </si>
  <si>
    <t>1.2.2.1 Fortalecimiento de bioseguridad hospitalaria</t>
  </si>
  <si>
    <t>1.2.2.1.05</t>
  </si>
  <si>
    <t>1.1.1.6 Fortalecimiento de la gestión de los servicios Hospitalarios</t>
  </si>
  <si>
    <t>1.1.1.6.01</t>
  </si>
  <si>
    <t>1.1.1.6.02</t>
  </si>
  <si>
    <t>1.1.1.6.03</t>
  </si>
  <si>
    <t>4.1.1.12 Fortalecimiento de la gestión de los sistemas de información de la Red</t>
  </si>
  <si>
    <t>4.1.1.12.01</t>
  </si>
  <si>
    <t>2.2.1.1 Conectividad de la Red de Establecimientos del Primer Nivel con el Especializado</t>
  </si>
  <si>
    <t>2.2.1.1.01</t>
  </si>
  <si>
    <t>2.2.1.1.02</t>
  </si>
  <si>
    <t>2.2.1.1.03</t>
  </si>
  <si>
    <t>3.2.1.1 Ejecución del Programa de formación y Capacitación continua de los RRHH de la Red</t>
  </si>
  <si>
    <t>3.2.3.1 Ejecución del Plan de Seguridad y Salud ocupacional y Plan de gestion de Riesgos</t>
  </si>
  <si>
    <t>3.2.3.1.01</t>
  </si>
  <si>
    <t>3.2.3.1.02</t>
  </si>
  <si>
    <t>3.2.2.3 Implementación del Plan de Mejora Encuesta de Clima laboral</t>
  </si>
  <si>
    <t>3.2.2.3.01</t>
  </si>
  <si>
    <t>3.2.2.3.02</t>
  </si>
  <si>
    <t>3.2.2.3.03</t>
  </si>
  <si>
    <t>3.2.2.3.04</t>
  </si>
  <si>
    <t>3.2.2.3.05</t>
  </si>
  <si>
    <t xml:space="preserve">4.1.2.7 Planes y presupuesto articulados según las necesidades institucionales </t>
  </si>
  <si>
    <t>4.1.2.7.01</t>
  </si>
  <si>
    <t>4.1.1.11 Ejecución del Programa de Auditoria de Calidad del Dato</t>
  </si>
  <si>
    <t>1.2.2.6 Fortalecimiento de la vigilancia epidemiologica</t>
  </si>
  <si>
    <t>1.2.2.2 Monitoreo de la Calidad de los Servicios de Salud ofertados en la Red</t>
  </si>
  <si>
    <t>2.2.3.1 Gestión de la habilitación de los establecimientos de salud de la Red SNS</t>
  </si>
  <si>
    <t>4.1.1.3 Fortalecimiento de la Gestión de Cooperación Internacional y Alianzas Público Privadas</t>
  </si>
  <si>
    <t>2.2.3 Aumentada la eficacia, eficiencia y equidad de la prestación de los servicios de salud a través de la reorganización y transformación de las estructuras de redes de servicios</t>
  </si>
  <si>
    <t>4.1.1.11.01</t>
  </si>
  <si>
    <t>2.2.3..1.01</t>
  </si>
  <si>
    <t>4.1.2.3  (Fortalecimiento de los peocesos de Facturación de la Red del SNS) Fortalecimiento de los procesos de captación de recursos por venta de servicios a las ARS</t>
  </si>
  <si>
    <t>4.1.2.3.01</t>
  </si>
  <si>
    <t>4.1.2.3.02</t>
  </si>
  <si>
    <t>4.1.2.3.03</t>
  </si>
  <si>
    <t>4.1.2.3.04</t>
  </si>
  <si>
    <t>4.1.2.3.05</t>
  </si>
  <si>
    <t xml:space="preserve">Seguimiento a la Implementación de Sismap Salud </t>
  </si>
  <si>
    <t>Planificación  y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</si>
</sst>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0;[Red]#,##0.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0"/>
      <name val="Goudy Old Style"/>
      <family val="1"/>
    </font>
    <font>
      <sz val="11"/>
      <color theme="1"/>
      <name val="Calibri"/>
      <family val="2"/>
      <scheme val="minor"/>
    </font>
    <font>
      <sz val="11"/>
      <color theme="1"/>
      <name val="Goudy Old Style"/>
      <family val="1"/>
    </font>
    <font>
      <sz val="10"/>
      <name val="Cambria"/>
      <family val="1"/>
      <scheme val="major"/>
    </font>
    <font>
      <b/>
      <sz val="10"/>
      <name val="Calibri"/>
      <family val="2"/>
      <scheme val="minor"/>
    </font>
    <font>
      <sz val="10"/>
      <name val="Calibri"/>
      <family val="2"/>
      <scheme val="minor"/>
    </font>
    <font>
      <b/>
      <sz val="9"/>
      <name val="Calibri"/>
      <family val="2"/>
      <scheme val="minor"/>
    </font>
    <font>
      <sz val="9"/>
      <name val="Calibri"/>
      <family val="2"/>
      <scheme val="minor"/>
    </font>
    <font>
      <b/>
      <sz val="1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9"/>
      <name val="Cambria"/>
      <family val="1"/>
      <scheme val="major"/>
    </font>
    <font>
      <sz val="10"/>
      <color theme="0"/>
      <name val="Arial"/>
      <family val="2"/>
    </font>
    <font>
      <sz val="10"/>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0"/>
      <color theme="1"/>
      <name val="Calibri"/>
      <family val="2"/>
      <scheme val="minor"/>
    </font>
    <font>
      <b/>
      <sz val="10"/>
      <color theme="1"/>
      <name val="Calibri"/>
      <family val="2"/>
      <scheme val="minor"/>
    </font>
    <font>
      <b/>
      <sz val="11"/>
      <color theme="1"/>
      <name val="Times New Roman"/>
      <family val="1"/>
    </font>
    <font>
      <sz val="11"/>
      <color theme="1"/>
      <name val="Times New Roman"/>
      <family val="1"/>
    </font>
    <font>
      <sz val="11"/>
      <color rgb="FFFF0000"/>
      <name val="Calibri"/>
      <family val="2"/>
      <scheme val="minor"/>
    </font>
    <font>
      <sz val="10"/>
      <color rgb="FFFF0000"/>
      <name val="Calibri"/>
      <family val="2"/>
      <scheme val="minor"/>
    </font>
    <font>
      <sz val="10"/>
      <color theme="1"/>
      <name val="Tw Cen MT"/>
      <family val="2"/>
    </font>
    <font>
      <sz val="8"/>
      <name val="Arial"/>
      <family val="2"/>
    </font>
    <font>
      <b/>
      <sz val="10"/>
      <name val="Arial"/>
      <family val="2"/>
    </font>
    <font>
      <sz val="10"/>
      <color rgb="FFFF0000"/>
      <name val="Tw Cen MT"/>
      <family val="2"/>
    </font>
    <font>
      <sz val="10"/>
      <color rgb="FF92D050"/>
      <name val="Calibri"/>
      <family val="2"/>
      <scheme val="minor"/>
    </font>
    <font>
      <sz val="10"/>
      <color rgb="FF000000"/>
      <name val="Times New Roman"/>
      <family val="1"/>
    </font>
    <font>
      <b/>
      <sz val="10"/>
      <color rgb="FF000000"/>
      <name val="Times New Roman"/>
      <family val="1"/>
    </font>
    <font>
      <sz val="10"/>
      <color indexed="8"/>
      <name val="Calibri"/>
    </font>
  </fonts>
  <fills count="43">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
      <patternFill patternType="solid">
        <fgColor rgb="FFC4D79B"/>
        <bgColor indexed="64"/>
      </patternFill>
    </fill>
  </fills>
  <borders count="29">
    <border>
      <left/>
      <right/>
      <top/>
      <bottom/>
      <diagonal/>
    </border>
    <border>
      <left/>
      <right/>
      <top style="thin">
        <color indexed="64"/>
      </top>
      <bottom style="double">
        <color indexed="64"/>
      </bottom>
      <diagonal/>
    </border>
    <border>
      <left/>
      <right/>
      <top/>
      <bottom style="thin">
        <color indexed="64"/>
      </bottom>
      <diagonal/>
    </border>
    <border>
      <left/>
      <right style="thin">
        <color theme="3" tint="0.39991454817346722"/>
      </right>
      <top/>
      <bottom/>
      <diagonal/>
    </border>
    <border>
      <left style="thin">
        <color theme="3" tint="0.39991454817346722"/>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1454817346722"/>
      </left>
      <right style="thin">
        <color theme="3" tint="0.39991454817346722"/>
      </right>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right/>
      <top/>
      <bottom style="thin">
        <color theme="3" tint="0.39994506668294322"/>
      </bottom>
      <diagonal/>
    </border>
    <border>
      <left style="thin">
        <color theme="3" tint="0.39994506668294322"/>
      </left>
      <right style="thin">
        <color theme="3" tint="0.39994506668294322"/>
      </right>
      <top/>
      <bottom style="thin">
        <color theme="3" tint="0.39991454817346722"/>
      </bottom>
      <diagonal/>
    </border>
    <border>
      <left/>
      <right style="thin">
        <color theme="3" tint="0.39994506668294322"/>
      </right>
      <top style="thin">
        <color theme="3" tint="0.3999450666829432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3" tint="0.39991454817346722"/>
      </left>
      <right style="thin">
        <color theme="3" tint="0.39991454817346722"/>
      </right>
      <top/>
      <bottom style="thin">
        <color theme="4"/>
      </bottom>
      <diagonal/>
    </border>
    <border>
      <left style="thin">
        <color theme="4"/>
      </left>
      <right style="thin">
        <color theme="4"/>
      </right>
      <top style="thin">
        <color theme="4"/>
      </top>
      <bottom style="thin">
        <color theme="4"/>
      </bottom>
      <diagonal/>
    </border>
    <border>
      <left style="thin">
        <color theme="3" tint="0.39991454817346722"/>
      </left>
      <right/>
      <top/>
      <bottom style="thin">
        <color theme="3" tint="0.39991454817346722"/>
      </bottom>
      <diagonal/>
    </border>
    <border>
      <left style="thin">
        <color theme="3" tint="0.39994506668294322"/>
      </left>
      <right style="thin">
        <color theme="3" tint="0.39994506668294322"/>
      </right>
      <top/>
      <bottom style="thin">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theme="4"/>
      </right>
      <top/>
      <bottom/>
      <diagonal/>
    </border>
    <border>
      <left style="thin">
        <color theme="4"/>
      </left>
      <right style="thin">
        <color theme="4"/>
      </right>
      <top/>
      <bottom/>
      <diagonal/>
    </border>
    <border>
      <left style="thin">
        <color theme="4"/>
      </left>
      <right/>
      <top/>
      <bottom/>
      <diagonal/>
    </border>
    <border>
      <left style="thin">
        <color indexed="8"/>
      </left>
      <right style="thin">
        <color indexed="8"/>
      </right>
      <top style="thin">
        <color indexed="8"/>
      </top>
      <bottom style="thin">
        <color indexed="8"/>
      </bottom>
      <diagonal/>
    </border>
  </borders>
  <cellStyleXfs count="19">
    <xf numFmtId="0" fontId="0" fillId="0" borderId="0"/>
    <xf numFmtId="164" fontId="8" fillId="0" borderId="0" applyFont="0" applyFill="0" applyBorder="0" applyAlignment="0" applyProtection="0"/>
    <xf numFmtId="0" fontId="8" fillId="0" borderId="0"/>
    <xf numFmtId="0" fontId="8" fillId="0" borderId="0"/>
    <xf numFmtId="0" fontId="6" fillId="0" borderId="0"/>
    <xf numFmtId="164" fontId="6" fillId="0" borderId="0" applyFont="0" applyFill="0" applyBorder="0" applyAlignment="0" applyProtection="0"/>
    <xf numFmtId="0" fontId="4" fillId="0" borderId="0"/>
    <xf numFmtId="0" fontId="3" fillId="0" borderId="0"/>
    <xf numFmtId="0" fontId="2" fillId="0" borderId="0"/>
    <xf numFmtId="0" fontId="2" fillId="0" borderId="0"/>
    <xf numFmtId="164" fontId="2" fillId="0" borderId="0" applyFont="0" applyFill="0" applyBorder="0" applyAlignment="0" applyProtection="0"/>
    <xf numFmtId="0" fontId="2" fillId="0" borderId="0"/>
    <xf numFmtId="0" fontId="1"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613">
    <xf numFmtId="0" fontId="0" fillId="0" borderId="0" xfId="0"/>
    <xf numFmtId="0" fontId="6" fillId="0" borderId="0" xfId="4"/>
    <xf numFmtId="0" fontId="9" fillId="0" borderId="0" xfId="4" applyFont="1"/>
    <xf numFmtId="0" fontId="11" fillId="4" borderId="4" xfId="0" applyFont="1" applyFill="1" applyBorder="1" applyAlignment="1">
      <alignment horizontal="left"/>
    </xf>
    <xf numFmtId="0" fontId="11" fillId="5" borderId="5" xfId="0" applyFont="1" applyFill="1" applyBorder="1" applyAlignment="1">
      <alignment horizontal="center" vertical="center" wrapText="1"/>
    </xf>
    <xf numFmtId="0" fontId="11" fillId="6" borderId="7" xfId="0" applyFont="1" applyFill="1" applyBorder="1"/>
    <xf numFmtId="0" fontId="12" fillId="6" borderId="7" xfId="0" applyFont="1" applyFill="1" applyBorder="1"/>
    <xf numFmtId="0" fontId="12" fillId="2" borderId="7" xfId="0" applyFont="1" applyFill="1" applyBorder="1"/>
    <xf numFmtId="0" fontId="12" fillId="2" borderId="7" xfId="0" applyFont="1" applyFill="1" applyBorder="1" applyAlignment="1">
      <alignment horizontal="left"/>
    </xf>
    <xf numFmtId="0" fontId="11" fillId="7" borderId="8" xfId="0" applyFont="1" applyFill="1" applyBorder="1"/>
    <xf numFmtId="0" fontId="12" fillId="7" borderId="8" xfId="0" applyFont="1" applyFill="1" applyBorder="1"/>
    <xf numFmtId="0" fontId="11" fillId="8" borderId="8" xfId="0" applyFont="1" applyFill="1" applyBorder="1" applyAlignment="1" applyProtection="1">
      <alignment horizontal="right" vertical="center"/>
      <protection locked="0"/>
    </xf>
    <xf numFmtId="0" fontId="12" fillId="0" borderId="0" xfId="0" applyFont="1"/>
    <xf numFmtId="0" fontId="11" fillId="10" borderId="4" xfId="0" applyFont="1" applyFill="1" applyBorder="1" applyAlignment="1" applyProtection="1">
      <protection locked="0"/>
    </xf>
    <xf numFmtId="0" fontId="0" fillId="9" borderId="0" xfId="0" applyFill="1"/>
    <xf numFmtId="0" fontId="24" fillId="9" borderId="0" xfId="0" applyFont="1" applyFill="1"/>
    <xf numFmtId="0" fontId="25" fillId="9" borderId="0" xfId="0" applyFont="1" applyFill="1"/>
    <xf numFmtId="0" fontId="6" fillId="9" borderId="0" xfId="4" applyFill="1"/>
    <xf numFmtId="0" fontId="9" fillId="9" borderId="0" xfId="4" applyFont="1" applyFill="1"/>
    <xf numFmtId="0" fontId="11" fillId="8" borderId="19" xfId="0" applyFont="1" applyFill="1" applyBorder="1" applyAlignment="1" applyProtection="1">
      <alignment horizontal="center" vertical="center" wrapText="1"/>
      <protection locked="0"/>
    </xf>
    <xf numFmtId="0" fontId="12" fillId="2" borderId="7" xfId="0" applyFont="1" applyFill="1" applyBorder="1" applyAlignment="1">
      <alignment horizontal="center"/>
    </xf>
    <xf numFmtId="3" fontId="11" fillId="6" borderId="7" xfId="0" applyNumberFormat="1" applyFont="1" applyFill="1" applyBorder="1" applyAlignment="1">
      <alignment horizontal="center"/>
    </xf>
    <xf numFmtId="3" fontId="11" fillId="6" borderId="0" xfId="0" applyNumberFormat="1" applyFont="1" applyFill="1" applyAlignment="1">
      <alignment horizontal="center"/>
    </xf>
    <xf numFmtId="0" fontId="11" fillId="6" borderId="7" xfId="0" applyFont="1" applyFill="1" applyBorder="1" applyAlignment="1">
      <alignment horizontal="center"/>
    </xf>
    <xf numFmtId="3" fontId="12" fillId="2" borderId="7" xfId="0" applyNumberFormat="1" applyFont="1" applyFill="1" applyBorder="1" applyAlignment="1" applyProtection="1">
      <alignment horizontal="center"/>
      <protection locked="0"/>
    </xf>
    <xf numFmtId="3" fontId="12" fillId="2" borderId="7" xfId="0" applyNumberFormat="1" applyFont="1" applyFill="1" applyBorder="1" applyAlignment="1">
      <alignment horizontal="center"/>
    </xf>
    <xf numFmtId="3" fontId="12" fillId="2" borderId="22" xfId="0" applyNumberFormat="1" applyFont="1" applyFill="1" applyBorder="1" applyAlignment="1" applyProtection="1">
      <alignment horizontal="center"/>
      <protection locked="0"/>
    </xf>
    <xf numFmtId="0" fontId="11" fillId="9" borderId="20" xfId="0" applyFont="1" applyFill="1" applyBorder="1" applyAlignment="1" applyProtection="1">
      <alignment horizontal="center"/>
      <protection locked="0"/>
    </xf>
    <xf numFmtId="0" fontId="12" fillId="9" borderId="20" xfId="0" applyFont="1" applyFill="1" applyBorder="1" applyAlignment="1" applyProtection="1">
      <alignment horizontal="center"/>
      <protection locked="0"/>
    </xf>
    <xf numFmtId="0" fontId="12" fillId="9" borderId="4" xfId="0" applyFont="1" applyFill="1" applyBorder="1" applyAlignment="1" applyProtection="1">
      <alignment horizontal="right"/>
    </xf>
    <xf numFmtId="0" fontId="12" fillId="9" borderId="21" xfId="0" applyFont="1" applyFill="1" applyBorder="1" applyAlignment="1" applyProtection="1">
      <alignment horizontal="right"/>
    </xf>
    <xf numFmtId="0" fontId="12" fillId="2" borderId="7" xfId="0" applyFont="1" applyFill="1" applyBorder="1" applyProtection="1">
      <protection locked="0"/>
    </xf>
    <xf numFmtId="0" fontId="12" fillId="2" borderId="7" xfId="0" applyFont="1" applyFill="1" applyBorder="1" applyAlignment="1" applyProtection="1">
      <alignment horizontal="center"/>
      <protection locked="0"/>
    </xf>
    <xf numFmtId="3" fontId="11" fillId="6" borderId="7" xfId="0" applyNumberFormat="1" applyFont="1" applyFill="1" applyBorder="1" applyAlignment="1" applyProtection="1">
      <alignment horizontal="center"/>
    </xf>
    <xf numFmtId="0" fontId="19" fillId="0" borderId="0" xfId="0" applyFont="1" applyFill="1" applyBorder="1" applyAlignment="1"/>
    <xf numFmtId="0" fontId="28" fillId="0" borderId="0" xfId="0" applyFont="1" applyFill="1" applyBorder="1" applyAlignment="1"/>
    <xf numFmtId="0" fontId="29" fillId="0" borderId="0" xfId="0" applyFont="1" applyFill="1" applyBorder="1" applyAlignment="1"/>
    <xf numFmtId="0" fontId="11" fillId="0" borderId="0" xfId="0" applyFont="1" applyFill="1" applyBorder="1" applyAlignment="1"/>
    <xf numFmtId="0" fontId="11" fillId="0" borderId="0" xfId="0" applyNumberFormat="1" applyFont="1" applyFill="1" applyBorder="1" applyAlignment="1" applyProtection="1">
      <protection locked="0"/>
    </xf>
    <xf numFmtId="0" fontId="11" fillId="0" borderId="0" xfId="0" applyFont="1" applyFill="1" applyBorder="1" applyAlignment="1" applyProtection="1"/>
    <xf numFmtId="0" fontId="11" fillId="0" borderId="0" xfId="0" applyNumberFormat="1" applyFont="1" applyFill="1" applyBorder="1" applyAlignment="1" applyProtection="1"/>
    <xf numFmtId="0" fontId="11" fillId="0" borderId="0" xfId="0" applyFont="1" applyFill="1" applyBorder="1" applyAlignment="1" applyProtection="1">
      <alignment horizontal="left" indent="15"/>
    </xf>
    <xf numFmtId="49" fontId="30" fillId="17" borderId="18" xfId="4" applyNumberFormat="1" applyFont="1" applyFill="1" applyBorder="1" applyAlignment="1">
      <alignment horizontal="left" vertical="center" wrapText="1"/>
    </xf>
    <xf numFmtId="49" fontId="30" fillId="17" borderId="18" xfId="4" applyNumberFormat="1" applyFont="1" applyFill="1" applyBorder="1" applyAlignment="1">
      <alignment horizontal="center" vertical="center" wrapText="1"/>
    </xf>
    <xf numFmtId="49" fontId="30" fillId="17" borderId="17" xfId="4" applyNumberFormat="1" applyFont="1" applyFill="1" applyBorder="1" applyAlignment="1">
      <alignment horizontal="center" vertical="center" wrapText="1"/>
    </xf>
    <xf numFmtId="0" fontId="31" fillId="0" borderId="18" xfId="4" applyFont="1" applyBorder="1" applyAlignment="1">
      <alignment horizontal="center" vertical="center" wrapText="1"/>
    </xf>
    <xf numFmtId="0" fontId="6" fillId="0" borderId="0" xfId="4" applyAlignment="1">
      <alignment horizontal="center" vertical="center" wrapText="1"/>
    </xf>
    <xf numFmtId="15" fontId="32" fillId="0" borderId="18" xfId="4" applyNumberFormat="1" applyFont="1" applyBorder="1" applyAlignment="1">
      <alignment horizontal="left" vertical="center" wrapText="1"/>
    </xf>
    <xf numFmtId="49" fontId="32" fillId="0" borderId="18" xfId="4" applyNumberFormat="1" applyFont="1" applyBorder="1" applyAlignment="1">
      <alignment horizontal="left" vertical="center" wrapText="1"/>
    </xf>
    <xf numFmtId="49" fontId="32" fillId="0" borderId="18" xfId="4" applyNumberFormat="1" applyFont="1" applyBorder="1" applyAlignment="1">
      <alignment horizontal="center" vertical="center" wrapText="1"/>
    </xf>
    <xf numFmtId="164" fontId="32" fillId="0" borderId="17" xfId="5" applyFont="1" applyBorder="1" applyAlignment="1">
      <alignment horizontal="right" vertical="center" wrapText="1"/>
    </xf>
    <xf numFmtId="0" fontId="31" fillId="0" borderId="18" xfId="4" applyFont="1" applyBorder="1" applyAlignment="1">
      <alignment horizontal="left" vertical="center" wrapText="1"/>
    </xf>
    <xf numFmtId="0" fontId="6" fillId="0" borderId="0" xfId="4" applyAlignment="1">
      <alignment vertical="center" wrapText="1"/>
    </xf>
    <xf numFmtId="49" fontId="32" fillId="18" borderId="18" xfId="4" applyNumberFormat="1" applyFont="1" applyFill="1" applyBorder="1" applyAlignment="1">
      <alignment horizontal="left" vertical="center" wrapText="1"/>
    </xf>
    <xf numFmtId="49" fontId="32" fillId="18" borderId="18" xfId="4" applyNumberFormat="1" applyFont="1" applyFill="1" applyBorder="1" applyAlignment="1">
      <alignment horizontal="center" vertical="center" wrapText="1"/>
    </xf>
    <xf numFmtId="164" fontId="32" fillId="18" borderId="17" xfId="5" applyFont="1" applyFill="1" applyBorder="1" applyAlignment="1">
      <alignment horizontal="right" vertical="center" wrapText="1"/>
    </xf>
    <xf numFmtId="0" fontId="31" fillId="18" borderId="18" xfId="4" applyFont="1" applyFill="1" applyBorder="1" applyAlignment="1">
      <alignment vertical="center" wrapText="1"/>
    </xf>
    <xf numFmtId="15" fontId="32" fillId="19" borderId="18" xfId="4" applyNumberFormat="1" applyFont="1" applyFill="1" applyBorder="1" applyAlignment="1">
      <alignment horizontal="left" vertical="center" wrapText="1"/>
    </xf>
    <xf numFmtId="49" fontId="32" fillId="19" borderId="18" xfId="4" applyNumberFormat="1" applyFont="1" applyFill="1" applyBorder="1" applyAlignment="1">
      <alignment horizontal="left" vertical="center" wrapText="1"/>
    </xf>
    <xf numFmtId="49" fontId="32" fillId="19" borderId="18" xfId="4" applyNumberFormat="1" applyFont="1" applyFill="1" applyBorder="1" applyAlignment="1">
      <alignment horizontal="center" vertical="center" wrapText="1"/>
    </xf>
    <xf numFmtId="164" fontId="32" fillId="19" borderId="17" xfId="5" applyFont="1" applyFill="1" applyBorder="1" applyAlignment="1">
      <alignment horizontal="right" vertical="center" wrapText="1"/>
    </xf>
    <xf numFmtId="0" fontId="31" fillId="19" borderId="18" xfId="4" applyFont="1" applyFill="1" applyBorder="1" applyAlignment="1">
      <alignment vertical="center" wrapText="1"/>
    </xf>
    <xf numFmtId="15" fontId="32" fillId="13" borderId="18" xfId="4" applyNumberFormat="1" applyFont="1" applyFill="1" applyBorder="1" applyAlignment="1">
      <alignment horizontal="left" vertical="center" wrapText="1"/>
    </xf>
    <xf numFmtId="49" fontId="32" fillId="13" borderId="18" xfId="4" applyNumberFormat="1" applyFont="1" applyFill="1" applyBorder="1" applyAlignment="1">
      <alignment horizontal="left" vertical="center" wrapText="1"/>
    </xf>
    <xf numFmtId="49" fontId="32" fillId="13" borderId="18" xfId="4" applyNumberFormat="1" applyFont="1" applyFill="1" applyBorder="1" applyAlignment="1">
      <alignment horizontal="center" vertical="center" wrapText="1"/>
    </xf>
    <xf numFmtId="164" fontId="32" fillId="13" borderId="17" xfId="5" applyFont="1" applyFill="1" applyBorder="1" applyAlignment="1">
      <alignment horizontal="right" vertical="center" wrapText="1"/>
    </xf>
    <xf numFmtId="0" fontId="31" fillId="13" borderId="18" xfId="4" applyFont="1" applyFill="1" applyBorder="1" applyAlignment="1">
      <alignment horizontal="left" vertical="center" wrapText="1"/>
    </xf>
    <xf numFmtId="15" fontId="32" fillId="20" borderId="18" xfId="4" applyNumberFormat="1" applyFont="1" applyFill="1" applyBorder="1" applyAlignment="1">
      <alignment horizontal="left" vertical="center" wrapText="1"/>
    </xf>
    <xf numFmtId="49" fontId="32" fillId="20" borderId="18" xfId="4" applyNumberFormat="1" applyFont="1" applyFill="1" applyBorder="1" applyAlignment="1">
      <alignment horizontal="left" vertical="center" wrapText="1"/>
    </xf>
    <xf numFmtId="49" fontId="32" fillId="20" borderId="18" xfId="4" applyNumberFormat="1" applyFont="1" applyFill="1" applyBorder="1" applyAlignment="1">
      <alignment horizontal="center" vertical="center" wrapText="1"/>
    </xf>
    <xf numFmtId="164" fontId="32" fillId="20" borderId="17" xfId="5" applyFont="1" applyFill="1" applyBorder="1" applyAlignment="1">
      <alignment horizontal="right" vertical="center" wrapText="1"/>
    </xf>
    <xf numFmtId="0" fontId="31" fillId="20" borderId="18" xfId="4" applyFont="1" applyFill="1" applyBorder="1" applyAlignment="1">
      <alignment vertical="center" wrapText="1"/>
    </xf>
    <xf numFmtId="15" fontId="32" fillId="21" borderId="18" xfId="4" applyNumberFormat="1" applyFont="1" applyFill="1" applyBorder="1" applyAlignment="1">
      <alignment horizontal="left" vertical="center" wrapText="1"/>
    </xf>
    <xf numFmtId="49" fontId="32" fillId="21" borderId="18" xfId="4" applyNumberFormat="1" applyFont="1" applyFill="1" applyBorder="1" applyAlignment="1">
      <alignment horizontal="left" vertical="center" wrapText="1"/>
    </xf>
    <xf numFmtId="49" fontId="32" fillId="21" borderId="18" xfId="4" applyNumberFormat="1" applyFont="1" applyFill="1" applyBorder="1" applyAlignment="1">
      <alignment horizontal="center" vertical="center" wrapText="1"/>
    </xf>
    <xf numFmtId="164" fontId="32" fillId="21" borderId="17" xfId="5" applyFont="1" applyFill="1" applyBorder="1" applyAlignment="1">
      <alignment horizontal="right" vertical="center" wrapText="1"/>
    </xf>
    <xf numFmtId="0" fontId="31" fillId="21" borderId="18" xfId="4" applyFont="1" applyFill="1" applyBorder="1" applyAlignment="1">
      <alignment horizontal="left" vertical="center" wrapText="1"/>
    </xf>
    <xf numFmtId="15" fontId="32" fillId="22" borderId="18" xfId="4" applyNumberFormat="1" applyFont="1" applyFill="1" applyBorder="1" applyAlignment="1">
      <alignment horizontal="left" vertical="center" wrapText="1"/>
    </xf>
    <xf numFmtId="49" fontId="32" fillId="22" borderId="18" xfId="4" applyNumberFormat="1" applyFont="1" applyFill="1" applyBorder="1" applyAlignment="1">
      <alignment horizontal="left" vertical="center" wrapText="1"/>
    </xf>
    <xf numFmtId="49" fontId="32" fillId="22" borderId="18" xfId="4" applyNumberFormat="1" applyFont="1" applyFill="1" applyBorder="1" applyAlignment="1">
      <alignment horizontal="center" vertical="center" wrapText="1"/>
    </xf>
    <xf numFmtId="164" fontId="32" fillId="22" borderId="17" xfId="5" applyFont="1" applyFill="1" applyBorder="1" applyAlignment="1">
      <alignment horizontal="right" vertical="center" wrapText="1"/>
    </xf>
    <xf numFmtId="0" fontId="31" fillId="22" borderId="18" xfId="4" applyFont="1" applyFill="1" applyBorder="1" applyAlignment="1">
      <alignment horizontal="left" vertical="center" wrapText="1"/>
    </xf>
    <xf numFmtId="15" fontId="32" fillId="23" borderId="18" xfId="4" applyNumberFormat="1" applyFont="1" applyFill="1" applyBorder="1" applyAlignment="1">
      <alignment horizontal="left" vertical="center" wrapText="1"/>
    </xf>
    <xf numFmtId="49" fontId="32" fillId="23" borderId="18" xfId="4" applyNumberFormat="1" applyFont="1" applyFill="1" applyBorder="1" applyAlignment="1">
      <alignment horizontal="left" vertical="center" wrapText="1"/>
    </xf>
    <xf numFmtId="49" fontId="32" fillId="23" borderId="18" xfId="4" applyNumberFormat="1" applyFont="1" applyFill="1" applyBorder="1" applyAlignment="1">
      <alignment horizontal="center" vertical="center" wrapText="1"/>
    </xf>
    <xf numFmtId="164" fontId="32" fillId="23" borderId="17" xfId="5" applyFont="1" applyFill="1" applyBorder="1" applyAlignment="1">
      <alignment horizontal="right" vertical="center" wrapText="1"/>
    </xf>
    <xf numFmtId="0" fontId="31" fillId="23" borderId="18" xfId="4" applyFont="1" applyFill="1" applyBorder="1" applyAlignment="1">
      <alignment horizontal="left" vertical="center" wrapText="1"/>
    </xf>
    <xf numFmtId="0" fontId="31" fillId="0" borderId="18" xfId="4" applyFont="1" applyBorder="1" applyAlignment="1">
      <alignment vertical="center" wrapText="1"/>
    </xf>
    <xf numFmtId="15" fontId="32" fillId="24" borderId="18" xfId="4" applyNumberFormat="1" applyFont="1" applyFill="1" applyBorder="1" applyAlignment="1">
      <alignment horizontal="left" vertical="center" wrapText="1"/>
    </xf>
    <xf numFmtId="49" fontId="32" fillId="24" borderId="18" xfId="4" applyNumberFormat="1" applyFont="1" applyFill="1" applyBorder="1" applyAlignment="1">
      <alignment horizontal="left" vertical="center" wrapText="1"/>
    </xf>
    <xf numFmtId="49" fontId="32" fillId="24" borderId="18" xfId="4" applyNumberFormat="1" applyFont="1" applyFill="1" applyBorder="1" applyAlignment="1">
      <alignment horizontal="center" vertical="center" wrapText="1"/>
    </xf>
    <xf numFmtId="164" fontId="32" fillId="24" borderId="17" xfId="5" applyFont="1" applyFill="1" applyBorder="1" applyAlignment="1">
      <alignment horizontal="right" vertical="center" wrapText="1"/>
    </xf>
    <xf numFmtId="0" fontId="31" fillId="24" borderId="18" xfId="4" applyFont="1" applyFill="1" applyBorder="1" applyAlignment="1">
      <alignment vertical="center" wrapText="1"/>
    </xf>
    <xf numFmtId="0" fontId="31" fillId="24" borderId="18" xfId="4" applyFont="1" applyFill="1" applyBorder="1" applyAlignment="1">
      <alignment horizontal="left" vertical="center" wrapText="1"/>
    </xf>
    <xf numFmtId="0" fontId="31" fillId="0" borderId="18" xfId="4" applyFont="1" applyBorder="1"/>
    <xf numFmtId="15" fontId="32" fillId="25" borderId="18" xfId="4" applyNumberFormat="1" applyFont="1" applyFill="1" applyBorder="1" applyAlignment="1">
      <alignment horizontal="left" vertical="center" wrapText="1"/>
    </xf>
    <xf numFmtId="49" fontId="32" fillId="25" borderId="18" xfId="4" applyNumberFormat="1" applyFont="1" applyFill="1" applyBorder="1" applyAlignment="1">
      <alignment horizontal="left" vertical="center" wrapText="1"/>
    </xf>
    <xf numFmtId="49" fontId="32" fillId="25" borderId="18" xfId="4" applyNumberFormat="1" applyFont="1" applyFill="1" applyBorder="1" applyAlignment="1">
      <alignment horizontal="center" vertical="center" wrapText="1"/>
    </xf>
    <xf numFmtId="164" fontId="32" fillId="25" borderId="17" xfId="5" applyFont="1" applyFill="1" applyBorder="1" applyAlignment="1">
      <alignment horizontal="right" vertical="center" wrapText="1"/>
    </xf>
    <xf numFmtId="0" fontId="31" fillId="25" borderId="18" xfId="4" applyFont="1" applyFill="1" applyBorder="1" applyAlignment="1">
      <alignment vertical="center" wrapText="1"/>
    </xf>
    <xf numFmtId="49" fontId="32" fillId="26" borderId="18" xfId="4" applyNumberFormat="1" applyFont="1" applyFill="1" applyBorder="1" applyAlignment="1">
      <alignment horizontal="left" vertical="center" wrapText="1"/>
    </xf>
    <xf numFmtId="49" fontId="32" fillId="26" borderId="18" xfId="4" applyNumberFormat="1" applyFont="1" applyFill="1" applyBorder="1" applyAlignment="1">
      <alignment horizontal="center" vertical="center" wrapText="1"/>
    </xf>
    <xf numFmtId="164" fontId="32" fillId="26" borderId="17" xfId="5" applyFont="1" applyFill="1" applyBorder="1" applyAlignment="1">
      <alignment horizontal="right" vertical="center" wrapText="1"/>
    </xf>
    <xf numFmtId="0" fontId="31" fillId="26" borderId="18" xfId="4" applyFont="1" applyFill="1" applyBorder="1" applyAlignment="1">
      <alignment horizontal="left" vertical="center" wrapText="1"/>
    </xf>
    <xf numFmtId="15" fontId="32" fillId="27" borderId="18" xfId="4" applyNumberFormat="1" applyFont="1" applyFill="1" applyBorder="1" applyAlignment="1">
      <alignment horizontal="left" vertical="center" wrapText="1"/>
    </xf>
    <xf numFmtId="49" fontId="32" fillId="27" borderId="18" xfId="4" applyNumberFormat="1" applyFont="1" applyFill="1" applyBorder="1" applyAlignment="1">
      <alignment horizontal="left" vertical="center" wrapText="1"/>
    </xf>
    <xf numFmtId="49" fontId="32" fillId="27" borderId="18" xfId="4" applyNumberFormat="1" applyFont="1" applyFill="1" applyBorder="1" applyAlignment="1">
      <alignment horizontal="center" vertical="center" wrapText="1"/>
    </xf>
    <xf numFmtId="164" fontId="32" fillId="27" borderId="17" xfId="5" applyFont="1" applyFill="1" applyBorder="1" applyAlignment="1">
      <alignment horizontal="right" vertical="center" wrapText="1"/>
    </xf>
    <xf numFmtId="0" fontId="31" fillId="27" borderId="18" xfId="4" applyFont="1" applyFill="1" applyBorder="1" applyAlignment="1">
      <alignment horizontal="left" vertical="center" wrapText="1"/>
    </xf>
    <xf numFmtId="15" fontId="32" fillId="27" borderId="18" xfId="4" applyNumberFormat="1" applyFont="1" applyFill="1" applyBorder="1" applyAlignment="1">
      <alignment horizontal="center" vertical="center" wrapText="1"/>
    </xf>
    <xf numFmtId="49" fontId="32" fillId="28" borderId="18" xfId="4" applyNumberFormat="1" applyFont="1" applyFill="1" applyBorder="1" applyAlignment="1">
      <alignment horizontal="left" vertical="center" wrapText="1"/>
    </xf>
    <xf numFmtId="49" fontId="32" fillId="28" borderId="18" xfId="4" applyNumberFormat="1" applyFont="1" applyFill="1" applyBorder="1" applyAlignment="1">
      <alignment horizontal="center" vertical="center" wrapText="1"/>
    </xf>
    <xf numFmtId="164" fontId="32" fillId="28" borderId="17" xfId="5" applyFont="1" applyFill="1" applyBorder="1" applyAlignment="1">
      <alignment horizontal="right" vertical="center" wrapText="1"/>
    </xf>
    <xf numFmtId="0" fontId="31" fillId="28" borderId="18" xfId="4" applyFont="1" applyFill="1" applyBorder="1" applyAlignment="1">
      <alignment horizontal="left" vertical="center" wrapText="1"/>
    </xf>
    <xf numFmtId="15" fontId="32" fillId="29" borderId="18" xfId="4" applyNumberFormat="1" applyFont="1" applyFill="1" applyBorder="1" applyAlignment="1">
      <alignment horizontal="left" vertical="center" wrapText="1"/>
    </xf>
    <xf numFmtId="49" fontId="32" fillId="29" borderId="18" xfId="4" applyNumberFormat="1" applyFont="1" applyFill="1" applyBorder="1" applyAlignment="1">
      <alignment horizontal="left" vertical="center" wrapText="1"/>
    </xf>
    <xf numFmtId="49" fontId="32" fillId="29" borderId="18" xfId="4" applyNumberFormat="1" applyFont="1" applyFill="1" applyBorder="1" applyAlignment="1">
      <alignment horizontal="center" vertical="center" wrapText="1"/>
    </xf>
    <xf numFmtId="164" fontId="32" fillId="29" borderId="17" xfId="5" applyFont="1" applyFill="1" applyBorder="1" applyAlignment="1">
      <alignment horizontal="right" vertical="center" wrapText="1"/>
    </xf>
    <xf numFmtId="0" fontId="31" fillId="29" borderId="18" xfId="4" applyFont="1" applyFill="1" applyBorder="1" applyAlignment="1">
      <alignment horizontal="left" vertical="center" wrapText="1"/>
    </xf>
    <xf numFmtId="15" fontId="32" fillId="30" borderId="18" xfId="4" applyNumberFormat="1" applyFont="1" applyFill="1" applyBorder="1" applyAlignment="1">
      <alignment horizontal="left" vertical="center" wrapText="1"/>
    </xf>
    <xf numFmtId="49" fontId="32" fillId="30" borderId="18" xfId="4" applyNumberFormat="1" applyFont="1" applyFill="1" applyBorder="1" applyAlignment="1">
      <alignment horizontal="left" vertical="center" wrapText="1"/>
    </xf>
    <xf numFmtId="49" fontId="32" fillId="30" borderId="18" xfId="4" applyNumberFormat="1" applyFont="1" applyFill="1" applyBorder="1" applyAlignment="1">
      <alignment horizontal="center" vertical="center" wrapText="1"/>
    </xf>
    <xf numFmtId="164" fontId="32" fillId="30" borderId="17" xfId="5" applyFont="1" applyFill="1" applyBorder="1" applyAlignment="1">
      <alignment horizontal="right" vertical="center" wrapText="1"/>
    </xf>
    <xf numFmtId="0" fontId="31" fillId="30" borderId="18" xfId="4" applyFont="1" applyFill="1" applyBorder="1" applyAlignment="1">
      <alignment horizontal="left" vertical="center" wrapText="1"/>
    </xf>
    <xf numFmtId="49" fontId="33" fillId="30" borderId="18" xfId="4" applyNumberFormat="1" applyFont="1" applyFill="1" applyBorder="1" applyAlignment="1">
      <alignment horizontal="center" vertical="center" wrapText="1"/>
    </xf>
    <xf numFmtId="164" fontId="33" fillId="30" borderId="17" xfId="5" applyFont="1" applyFill="1" applyBorder="1" applyAlignment="1">
      <alignment horizontal="right" vertical="center" wrapText="1"/>
    </xf>
    <xf numFmtId="0" fontId="33" fillId="30" borderId="18" xfId="4" applyFont="1" applyFill="1" applyBorder="1" applyAlignment="1">
      <alignment horizontal="left" vertical="center" wrapText="1"/>
    </xf>
    <xf numFmtId="15" fontId="32" fillId="31" borderId="18" xfId="4" applyNumberFormat="1" applyFont="1" applyFill="1" applyBorder="1" applyAlignment="1">
      <alignment horizontal="left" vertical="center" wrapText="1"/>
    </xf>
    <xf numFmtId="49" fontId="32" fillId="31" borderId="18" xfId="4" applyNumberFormat="1" applyFont="1" applyFill="1" applyBorder="1" applyAlignment="1">
      <alignment horizontal="left" vertical="center" wrapText="1"/>
    </xf>
    <xf numFmtId="49" fontId="32" fillId="31" borderId="18" xfId="4" applyNumberFormat="1" applyFont="1" applyFill="1" applyBorder="1" applyAlignment="1">
      <alignment horizontal="center" vertical="center" wrapText="1"/>
    </xf>
    <xf numFmtId="164" fontId="32" fillId="31" borderId="17" xfId="5" applyFont="1" applyFill="1" applyBorder="1" applyAlignment="1">
      <alignment horizontal="right" vertical="center" wrapText="1"/>
    </xf>
    <xf numFmtId="0" fontId="31" fillId="31" borderId="18" xfId="4" applyFont="1" applyFill="1" applyBorder="1" applyAlignment="1">
      <alignment horizontal="left" vertical="center" wrapText="1"/>
    </xf>
    <xf numFmtId="15" fontId="32" fillId="16" borderId="18" xfId="4" applyNumberFormat="1" applyFont="1" applyFill="1" applyBorder="1" applyAlignment="1">
      <alignment horizontal="left" vertical="center" wrapText="1"/>
    </xf>
    <xf numFmtId="49" fontId="32" fillId="16" borderId="18" xfId="4" applyNumberFormat="1" applyFont="1" applyFill="1" applyBorder="1" applyAlignment="1">
      <alignment horizontal="left" vertical="center" wrapText="1"/>
    </xf>
    <xf numFmtId="49" fontId="32" fillId="16" borderId="18" xfId="4" applyNumberFormat="1" applyFont="1" applyFill="1" applyBorder="1" applyAlignment="1">
      <alignment horizontal="center" vertical="center" wrapText="1"/>
    </xf>
    <xf numFmtId="164" fontId="32" fillId="16" borderId="17" xfId="5" applyFont="1" applyFill="1" applyBorder="1" applyAlignment="1">
      <alignment horizontal="right" vertical="center" wrapText="1"/>
    </xf>
    <xf numFmtId="0" fontId="31" fillId="16" borderId="18" xfId="4" applyFont="1" applyFill="1" applyBorder="1" applyAlignment="1">
      <alignment vertical="center" wrapText="1"/>
    </xf>
    <xf numFmtId="0" fontId="31" fillId="16" borderId="18" xfId="4" applyFont="1" applyFill="1" applyBorder="1" applyAlignment="1">
      <alignment horizontal="left" vertical="center" wrapText="1"/>
    </xf>
    <xf numFmtId="49" fontId="33" fillId="31" borderId="18" xfId="4" applyNumberFormat="1" applyFont="1" applyFill="1" applyBorder="1" applyAlignment="1">
      <alignment horizontal="center" vertical="center" wrapText="1"/>
    </xf>
    <xf numFmtId="164" fontId="33" fillId="31" borderId="17" xfId="5" applyFont="1" applyFill="1" applyBorder="1" applyAlignment="1">
      <alignment horizontal="right" vertical="center" wrapText="1"/>
    </xf>
    <xf numFmtId="0" fontId="33" fillId="31" borderId="18" xfId="4" applyFont="1" applyFill="1" applyBorder="1" applyAlignment="1">
      <alignment horizontal="left" vertical="center" wrapText="1"/>
    </xf>
    <xf numFmtId="49" fontId="33" fillId="31" borderId="18" xfId="4" applyNumberFormat="1" applyFont="1" applyFill="1" applyBorder="1" applyAlignment="1">
      <alignment horizontal="left" vertical="center" wrapText="1"/>
    </xf>
    <xf numFmtId="15" fontId="32" fillId="32" borderId="18" xfId="4" applyNumberFormat="1" applyFont="1" applyFill="1" applyBorder="1" applyAlignment="1">
      <alignment horizontal="left" vertical="center" wrapText="1"/>
    </xf>
    <xf numFmtId="49" fontId="32" fillId="32" borderId="18" xfId="4" applyNumberFormat="1" applyFont="1" applyFill="1" applyBorder="1" applyAlignment="1">
      <alignment horizontal="left" vertical="center" wrapText="1"/>
    </xf>
    <xf numFmtId="49" fontId="32" fillId="32" borderId="18" xfId="4" applyNumberFormat="1" applyFont="1" applyFill="1" applyBorder="1" applyAlignment="1">
      <alignment horizontal="center" vertical="center" wrapText="1"/>
    </xf>
    <xf numFmtId="164" fontId="32" fillId="32" borderId="17" xfId="5" applyFont="1" applyFill="1" applyBorder="1" applyAlignment="1">
      <alignment horizontal="right" vertical="center" wrapText="1"/>
    </xf>
    <xf numFmtId="0" fontId="31" fillId="32" borderId="18" xfId="4" applyFont="1" applyFill="1" applyBorder="1" applyAlignment="1">
      <alignment vertical="center" wrapText="1"/>
    </xf>
    <xf numFmtId="15" fontId="32" fillId="33" borderId="18" xfId="4" applyNumberFormat="1" applyFont="1" applyFill="1" applyBorder="1" applyAlignment="1">
      <alignment horizontal="left" vertical="center" wrapText="1"/>
    </xf>
    <xf numFmtId="49" fontId="32" fillId="33" borderId="18" xfId="4" applyNumberFormat="1" applyFont="1" applyFill="1" applyBorder="1" applyAlignment="1">
      <alignment horizontal="left" vertical="center" wrapText="1"/>
    </xf>
    <xf numFmtId="49" fontId="32" fillId="33" borderId="18" xfId="4" applyNumberFormat="1" applyFont="1" applyFill="1" applyBorder="1" applyAlignment="1">
      <alignment horizontal="center" vertical="center" wrapText="1"/>
    </xf>
    <xf numFmtId="164" fontId="32" fillId="33" borderId="17" xfId="5" applyFont="1" applyFill="1" applyBorder="1" applyAlignment="1">
      <alignment horizontal="right" vertical="center" wrapText="1"/>
    </xf>
    <xf numFmtId="0" fontId="31" fillId="33" borderId="18" xfId="4" applyFont="1" applyFill="1" applyBorder="1" applyAlignment="1">
      <alignment vertical="center" wrapText="1"/>
    </xf>
    <xf numFmtId="15" fontId="32" fillId="34" borderId="18" xfId="4" applyNumberFormat="1" applyFont="1" applyFill="1" applyBorder="1" applyAlignment="1">
      <alignment horizontal="left" vertical="center" wrapText="1"/>
    </xf>
    <xf numFmtId="49" fontId="32" fillId="34" borderId="18" xfId="4" applyNumberFormat="1" applyFont="1" applyFill="1" applyBorder="1" applyAlignment="1">
      <alignment horizontal="left" vertical="center" wrapText="1"/>
    </xf>
    <xf numFmtId="49" fontId="32" fillId="34" borderId="18" xfId="4" applyNumberFormat="1" applyFont="1" applyFill="1" applyBorder="1" applyAlignment="1">
      <alignment horizontal="center" vertical="center" wrapText="1"/>
    </xf>
    <xf numFmtId="164" fontId="32" fillId="34" borderId="17" xfId="5" applyFont="1" applyFill="1" applyBorder="1" applyAlignment="1">
      <alignment horizontal="right" vertical="center" wrapText="1"/>
    </xf>
    <xf numFmtId="0" fontId="31" fillId="34" borderId="18" xfId="4" applyFont="1" applyFill="1" applyBorder="1" applyAlignment="1">
      <alignment horizontal="left" vertical="center" wrapText="1"/>
    </xf>
    <xf numFmtId="15" fontId="32" fillId="35" borderId="18" xfId="4" applyNumberFormat="1" applyFont="1" applyFill="1" applyBorder="1" applyAlignment="1">
      <alignment horizontal="left" vertical="center" wrapText="1"/>
    </xf>
    <xf numFmtId="49" fontId="32" fillId="35" borderId="18" xfId="4" applyNumberFormat="1" applyFont="1" applyFill="1" applyBorder="1" applyAlignment="1">
      <alignment horizontal="left" vertical="center" wrapText="1"/>
    </xf>
    <xf numFmtId="49" fontId="32" fillId="35" borderId="18" xfId="4" applyNumberFormat="1" applyFont="1" applyFill="1" applyBorder="1" applyAlignment="1">
      <alignment horizontal="center" vertical="center" wrapText="1"/>
    </xf>
    <xf numFmtId="164" fontId="32" fillId="35" borderId="17" xfId="5" applyFont="1" applyFill="1" applyBorder="1" applyAlignment="1">
      <alignment horizontal="right" vertical="center" wrapText="1"/>
    </xf>
    <xf numFmtId="0" fontId="31" fillId="35" borderId="18" xfId="4" applyFont="1" applyFill="1" applyBorder="1" applyAlignment="1">
      <alignment vertical="center" wrapText="1"/>
    </xf>
    <xf numFmtId="0" fontId="31" fillId="36" borderId="18" xfId="4" applyFont="1" applyFill="1" applyBorder="1" applyAlignment="1">
      <alignment horizontal="left"/>
    </xf>
    <xf numFmtId="49" fontId="32" fillId="36" borderId="18" xfId="4" applyNumberFormat="1" applyFont="1" applyFill="1" applyBorder="1" applyAlignment="1">
      <alignment horizontal="left" vertical="center" wrapText="1"/>
    </xf>
    <xf numFmtId="49" fontId="32" fillId="36" borderId="18" xfId="4" applyNumberFormat="1" applyFont="1" applyFill="1" applyBorder="1" applyAlignment="1">
      <alignment horizontal="center" vertical="center" wrapText="1"/>
    </xf>
    <xf numFmtId="164" fontId="32" fillId="36" borderId="17" xfId="5" applyFont="1" applyFill="1" applyBorder="1" applyAlignment="1">
      <alignment horizontal="right" vertical="center" wrapText="1"/>
    </xf>
    <xf numFmtId="0" fontId="31" fillId="36" borderId="18" xfId="4" applyFont="1" applyFill="1" applyBorder="1" applyAlignment="1">
      <alignment vertical="center" wrapText="1"/>
    </xf>
    <xf numFmtId="15" fontId="32" fillId="37" borderId="18" xfId="4" applyNumberFormat="1" applyFont="1" applyFill="1" applyBorder="1" applyAlignment="1">
      <alignment horizontal="left" vertical="center" wrapText="1"/>
    </xf>
    <xf numFmtId="49" fontId="32" fillId="37" borderId="18" xfId="4" applyNumberFormat="1" applyFont="1" applyFill="1" applyBorder="1" applyAlignment="1">
      <alignment horizontal="left" vertical="center" wrapText="1"/>
    </xf>
    <xf numFmtId="49" fontId="32" fillId="37" borderId="18" xfId="4" applyNumberFormat="1" applyFont="1" applyFill="1" applyBorder="1" applyAlignment="1">
      <alignment horizontal="center" vertical="center" wrapText="1"/>
    </xf>
    <xf numFmtId="164" fontId="32" fillId="37" borderId="17" xfId="5" applyFont="1" applyFill="1" applyBorder="1" applyAlignment="1">
      <alignment horizontal="right" vertical="center" wrapText="1"/>
    </xf>
    <xf numFmtId="0" fontId="31" fillId="37" borderId="18" xfId="4" applyFont="1" applyFill="1" applyBorder="1" applyAlignment="1">
      <alignment vertical="center" wrapText="1"/>
    </xf>
    <xf numFmtId="49"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center" vertical="center" wrapText="1"/>
    </xf>
    <xf numFmtId="164" fontId="33" fillId="37" borderId="17" xfId="5" applyFont="1" applyFill="1" applyBorder="1" applyAlignment="1">
      <alignment horizontal="right" vertical="center" wrapText="1"/>
    </xf>
    <xf numFmtId="0" fontId="31" fillId="37" borderId="18" xfId="4" applyFont="1" applyFill="1" applyBorder="1" applyAlignment="1">
      <alignment horizontal="left" vertical="center" wrapText="1"/>
    </xf>
    <xf numFmtId="0" fontId="31" fillId="38" borderId="18" xfId="4" applyFont="1" applyFill="1" applyBorder="1" applyAlignment="1">
      <alignment wrapText="1"/>
    </xf>
    <xf numFmtId="49" fontId="32" fillId="38" borderId="18" xfId="4" applyNumberFormat="1" applyFont="1" applyFill="1" applyBorder="1" applyAlignment="1">
      <alignment horizontal="left" vertical="center" wrapText="1"/>
    </xf>
    <xf numFmtId="49" fontId="32" fillId="38" borderId="18" xfId="4" applyNumberFormat="1" applyFont="1" applyFill="1" applyBorder="1" applyAlignment="1">
      <alignment horizontal="center" vertical="center" wrapText="1"/>
    </xf>
    <xf numFmtId="164" fontId="32" fillId="38" borderId="17" xfId="5" applyFont="1" applyFill="1" applyBorder="1" applyAlignment="1">
      <alignment horizontal="right" vertical="center" wrapText="1"/>
    </xf>
    <xf numFmtId="0" fontId="31" fillId="38" borderId="18" xfId="4" applyFont="1" applyFill="1" applyBorder="1" applyAlignment="1">
      <alignment horizontal="left" vertical="center" wrapText="1"/>
    </xf>
    <xf numFmtId="0" fontId="31" fillId="39" borderId="18" xfId="4" applyFont="1" applyFill="1" applyBorder="1" applyAlignment="1">
      <alignment horizontal="left"/>
    </xf>
    <xf numFmtId="49" fontId="32" fillId="39" borderId="18" xfId="4" applyNumberFormat="1" applyFont="1" applyFill="1" applyBorder="1" applyAlignment="1">
      <alignment horizontal="left" vertical="center" wrapText="1"/>
    </xf>
    <xf numFmtId="49" fontId="32" fillId="39" borderId="18" xfId="4" applyNumberFormat="1" applyFont="1" applyFill="1" applyBorder="1" applyAlignment="1">
      <alignment horizontal="center" vertical="center" wrapText="1"/>
    </xf>
    <xf numFmtId="164" fontId="32" fillId="39" borderId="17" xfId="5" applyFont="1" applyFill="1" applyBorder="1" applyAlignment="1">
      <alignment horizontal="right" vertical="center" wrapText="1"/>
    </xf>
    <xf numFmtId="0" fontId="31" fillId="39" borderId="18" xfId="4" applyFont="1" applyFill="1" applyBorder="1" applyAlignment="1">
      <alignment vertical="center" wrapText="1"/>
    </xf>
    <xf numFmtId="15" fontId="32" fillId="40" borderId="18" xfId="4" applyNumberFormat="1" applyFont="1" applyFill="1" applyBorder="1" applyAlignment="1">
      <alignment horizontal="left" vertical="center" wrapText="1"/>
    </xf>
    <xf numFmtId="49" fontId="32" fillId="40" borderId="18" xfId="4" applyNumberFormat="1" applyFont="1" applyFill="1" applyBorder="1" applyAlignment="1">
      <alignment horizontal="left" vertical="center" wrapText="1"/>
    </xf>
    <xf numFmtId="49" fontId="32" fillId="40" borderId="18" xfId="4" applyNumberFormat="1" applyFont="1" applyFill="1" applyBorder="1" applyAlignment="1">
      <alignment horizontal="center" vertical="center" wrapText="1"/>
    </xf>
    <xf numFmtId="164" fontId="32" fillId="40" borderId="17" xfId="5" applyFont="1" applyFill="1" applyBorder="1" applyAlignment="1">
      <alignment horizontal="right" vertical="center" wrapText="1"/>
    </xf>
    <xf numFmtId="0" fontId="31" fillId="40" borderId="18" xfId="4" applyFont="1" applyFill="1" applyBorder="1" applyAlignment="1">
      <alignment vertical="center" wrapText="1"/>
    </xf>
    <xf numFmtId="49" fontId="32" fillId="40" borderId="17" xfId="4" applyNumberFormat="1" applyFont="1" applyFill="1" applyBorder="1" applyAlignment="1">
      <alignment horizontal="right" vertical="center" wrapText="1"/>
    </xf>
    <xf numFmtId="164" fontId="32" fillId="40" borderId="18" xfId="5" applyFont="1" applyFill="1" applyBorder="1" applyAlignment="1">
      <alignment horizontal="left" vertical="center" wrapText="1"/>
    </xf>
    <xf numFmtId="0" fontId="31" fillId="40" borderId="17" xfId="4" applyFont="1" applyFill="1" applyBorder="1" applyAlignment="1">
      <alignment vertical="center" wrapText="1"/>
    </xf>
    <xf numFmtId="15" fontId="32" fillId="6" borderId="18" xfId="4" applyNumberFormat="1" applyFont="1" applyFill="1" applyBorder="1" applyAlignment="1">
      <alignment horizontal="left" vertical="center" wrapText="1"/>
    </xf>
    <xf numFmtId="49" fontId="32" fillId="6" borderId="18" xfId="4" applyNumberFormat="1" applyFont="1" applyFill="1" applyBorder="1" applyAlignment="1">
      <alignment horizontal="left" vertical="center" wrapText="1"/>
    </xf>
    <xf numFmtId="49" fontId="32" fillId="6" borderId="18" xfId="4" applyNumberFormat="1" applyFont="1" applyFill="1" applyBorder="1" applyAlignment="1">
      <alignment horizontal="center" vertical="center" wrapText="1"/>
    </xf>
    <xf numFmtId="164" fontId="32" fillId="6" borderId="17" xfId="5" applyFont="1" applyFill="1" applyBorder="1" applyAlignment="1">
      <alignment horizontal="right" vertical="center" wrapText="1"/>
    </xf>
    <xf numFmtId="0" fontId="31" fillId="6" borderId="18" xfId="4" applyFont="1" applyFill="1" applyBorder="1" applyAlignment="1">
      <alignment vertical="center" wrapText="1"/>
    </xf>
    <xf numFmtId="49" fontId="32" fillId="6" borderId="23" xfId="4" applyNumberFormat="1" applyFont="1" applyFill="1" applyBorder="1" applyAlignment="1">
      <alignment horizontal="left" vertical="center" wrapText="1"/>
    </xf>
    <xf numFmtId="49" fontId="32" fillId="6" borderId="23" xfId="4" applyNumberFormat="1" applyFont="1" applyFill="1" applyBorder="1" applyAlignment="1">
      <alignment horizontal="center" vertical="center" wrapText="1"/>
    </xf>
    <xf numFmtId="164" fontId="32" fillId="6" borderId="24" xfId="5" applyFont="1" applyFill="1" applyBorder="1" applyAlignment="1">
      <alignment horizontal="right" vertical="center" wrapText="1"/>
    </xf>
    <xf numFmtId="0" fontId="26" fillId="0" borderId="0" xfId="6" applyFont="1"/>
    <xf numFmtId="0" fontId="4" fillId="0" borderId="0" xfId="6"/>
    <xf numFmtId="0" fontId="31" fillId="0" borderId="0" xfId="4" applyFont="1" applyAlignment="1">
      <alignment vertical="center" wrapText="1"/>
    </xf>
    <xf numFmtId="0" fontId="4" fillId="0" borderId="0" xfId="6" applyAlignment="1">
      <alignment horizontal="left"/>
    </xf>
    <xf numFmtId="0" fontId="31" fillId="0" borderId="0" xfId="4" applyFont="1" applyAlignment="1">
      <alignment horizontal="center" vertical="center" wrapText="1"/>
    </xf>
    <xf numFmtId="0" fontId="31" fillId="0" borderId="0" xfId="4" applyFont="1" applyAlignment="1">
      <alignment horizontal="left" vertical="center" wrapText="1"/>
    </xf>
    <xf numFmtId="0" fontId="31" fillId="0" borderId="0" xfId="4" applyFont="1" applyBorder="1" applyAlignment="1">
      <alignment vertical="center" wrapText="1"/>
    </xf>
    <xf numFmtId="0" fontId="34" fillId="9" borderId="0" xfId="6" applyFont="1" applyFill="1"/>
    <xf numFmtId="0" fontId="35" fillId="9" borderId="0" xfId="6" applyFont="1" applyFill="1"/>
    <xf numFmtId="49" fontId="34" fillId="9" borderId="0" xfId="6" applyNumberFormat="1" applyFont="1" applyFill="1"/>
    <xf numFmtId="0" fontId="25" fillId="9" borderId="0" xfId="6" applyFont="1" applyFill="1"/>
    <xf numFmtId="0" fontId="36" fillId="9" borderId="0" xfId="6" applyFont="1" applyFill="1"/>
    <xf numFmtId="0" fontId="27" fillId="9" borderId="0" xfId="6" applyFont="1" applyFill="1"/>
    <xf numFmtId="0" fontId="4" fillId="0" borderId="0" xfId="6" applyFont="1"/>
    <xf numFmtId="1" fontId="12" fillId="3" borderId="7" xfId="0" applyNumberFormat="1" applyFont="1" applyFill="1" applyBorder="1" applyAlignment="1">
      <alignment horizontal="center"/>
    </xf>
    <xf numFmtId="0" fontId="27" fillId="9" borderId="0" xfId="0" applyFont="1" applyFill="1"/>
    <xf numFmtId="0" fontId="37" fillId="41" borderId="18" xfId="0" applyFont="1" applyFill="1" applyBorder="1" applyAlignment="1">
      <alignment horizontal="left" vertical="center" wrapText="1"/>
    </xf>
    <xf numFmtId="0" fontId="37" fillId="41" borderId="18" xfId="0" applyFont="1" applyFill="1" applyBorder="1" applyAlignment="1">
      <alignment horizontal="center" vertical="center"/>
    </xf>
    <xf numFmtId="0" fontId="38" fillId="41" borderId="18" xfId="0" applyFont="1" applyFill="1" applyBorder="1" applyAlignment="1">
      <alignment horizontal="center" vertical="center"/>
    </xf>
    <xf numFmtId="0" fontId="37" fillId="9" borderId="18" xfId="0" applyFont="1" applyFill="1" applyBorder="1" applyAlignment="1">
      <alignment horizontal="left" vertical="center" wrapText="1"/>
    </xf>
    <xf numFmtId="0" fontId="37" fillId="9" borderId="18" xfId="0" applyFont="1" applyFill="1" applyBorder="1" applyAlignment="1">
      <alignment horizontal="center" vertical="center"/>
    </xf>
    <xf numFmtId="0" fontId="37" fillId="9" borderId="18" xfId="0" applyFont="1" applyFill="1" applyBorder="1" applyAlignment="1">
      <alignment horizontal="left" vertical="top" wrapText="1"/>
    </xf>
    <xf numFmtId="0" fontId="26" fillId="0" borderId="18" xfId="0" applyFont="1" applyBorder="1"/>
    <xf numFmtId="0" fontId="39" fillId="0" borderId="18" xfId="0" applyFont="1" applyBorder="1"/>
    <xf numFmtId="0" fontId="39" fillId="0" borderId="18" xfId="0" applyFont="1" applyBorder="1" applyAlignment="1">
      <alignment horizontal="center" vertical="center"/>
    </xf>
    <xf numFmtId="0" fontId="39" fillId="0" borderId="18" xfId="0" applyFont="1" applyBorder="1" applyAlignment="1">
      <alignment horizontal="left" vertical="center" wrapText="1"/>
    </xf>
    <xf numFmtId="0" fontId="36" fillId="9" borderId="0" xfId="0" applyFont="1" applyFill="1"/>
    <xf numFmtId="0" fontId="34" fillId="9" borderId="0" xfId="0" applyFont="1" applyFill="1"/>
    <xf numFmtId="0" fontId="35" fillId="9" borderId="0" xfId="0" applyFont="1" applyFill="1"/>
    <xf numFmtId="0" fontId="40" fillId="9" borderId="0" xfId="0" applyFont="1" applyFill="1"/>
    <xf numFmtId="0" fontId="40" fillId="9" borderId="0" xfId="0" applyFont="1" applyFill="1" applyAlignment="1">
      <alignment horizontal="center" vertical="center"/>
    </xf>
    <xf numFmtId="0" fontId="40" fillId="9" borderId="0" xfId="0" applyFont="1" applyFill="1" applyAlignment="1">
      <alignment horizontal="left" vertical="center"/>
    </xf>
    <xf numFmtId="0" fontId="36" fillId="9" borderId="0" xfId="0" applyFont="1" applyFill="1" applyAlignment="1">
      <alignment horizontal="left" vertical="center"/>
    </xf>
    <xf numFmtId="0" fontId="40" fillId="9" borderId="0" xfId="0" applyFont="1" applyFill="1" applyAlignment="1">
      <alignment horizontal="left" vertical="center" wrapText="1"/>
    </xf>
    <xf numFmtId="4" fontId="40" fillId="9" borderId="0" xfId="0" applyNumberFormat="1" applyFont="1" applyFill="1"/>
    <xf numFmtId="0" fontId="40" fillId="0" borderId="0" xfId="0" applyFont="1"/>
    <xf numFmtId="4" fontId="40" fillId="0" borderId="0" xfId="0" applyNumberFormat="1" applyFont="1"/>
    <xf numFmtId="0" fontId="11" fillId="4" borderId="0" xfId="6" applyFont="1" applyFill="1" applyBorder="1" applyAlignment="1">
      <alignment horizontal="left"/>
    </xf>
    <xf numFmtId="0" fontId="41" fillId="9" borderId="0" xfId="6" applyFont="1" applyFill="1"/>
    <xf numFmtId="0" fontId="41" fillId="9" borderId="0" xfId="0" applyFont="1" applyFill="1"/>
    <xf numFmtId="0" fontId="42" fillId="9" borderId="0" xfId="0" applyFont="1" applyFill="1"/>
    <xf numFmtId="0" fontId="12" fillId="0" borderId="0" xfId="0" applyFont="1" applyBorder="1"/>
    <xf numFmtId="0" fontId="11" fillId="0" borderId="0" xfId="0" applyFont="1" applyFill="1" applyBorder="1" applyAlignment="1">
      <alignment horizontal="left" indent="15"/>
    </xf>
    <xf numFmtId="0" fontId="12" fillId="0" borderId="0" xfId="0" applyFont="1" applyBorder="1" applyProtection="1"/>
    <xf numFmtId="0" fontId="12" fillId="0" borderId="0" xfId="0" applyFont="1" applyFill="1" applyBorder="1" applyProtection="1"/>
    <xf numFmtId="0" fontId="11" fillId="11" borderId="18" xfId="0" applyFont="1" applyFill="1" applyBorder="1" applyAlignment="1">
      <alignment horizontal="center" vertical="center" wrapText="1"/>
    </xf>
    <xf numFmtId="0" fontId="11" fillId="8" borderId="0" xfId="6" applyFont="1" applyFill="1" applyBorder="1" applyAlignment="1">
      <alignment horizontal="left"/>
    </xf>
    <xf numFmtId="0" fontId="11" fillId="11" borderId="18" xfId="0" applyFont="1" applyFill="1" applyBorder="1" applyAlignment="1">
      <alignment vertical="center" wrapText="1"/>
    </xf>
    <xf numFmtId="4" fontId="11" fillId="11" borderId="18" xfId="0" applyNumberFormat="1" applyFont="1" applyFill="1" applyBorder="1" applyAlignment="1">
      <alignment vertical="center" wrapText="1"/>
    </xf>
    <xf numFmtId="0" fontId="12" fillId="9" borderId="0" xfId="0" applyFont="1" applyFill="1" applyBorder="1"/>
    <xf numFmtId="0" fontId="12" fillId="9" borderId="0" xfId="0" applyFont="1" applyFill="1"/>
    <xf numFmtId="0" fontId="37" fillId="41" borderId="18" xfId="0" applyFont="1" applyFill="1" applyBorder="1" applyAlignment="1">
      <alignment horizontal="center" vertical="center" wrapText="1"/>
    </xf>
    <xf numFmtId="0" fontId="37" fillId="9" borderId="18" xfId="0" applyFont="1" applyFill="1" applyBorder="1" applyAlignment="1">
      <alignment horizontal="center" vertical="center" wrapText="1"/>
    </xf>
    <xf numFmtId="0" fontId="12" fillId="0" borderId="18" xfId="0" applyFont="1" applyBorder="1" applyAlignment="1" applyProtection="1">
      <alignment vertical="top"/>
      <protection locked="0"/>
    </xf>
    <xf numFmtId="4" fontId="12" fillId="0" borderId="18" xfId="0" applyNumberFormat="1" applyFont="1" applyBorder="1" applyAlignment="1" applyProtection="1">
      <alignment horizontal="center" vertical="top"/>
      <protection locked="0"/>
    </xf>
    <xf numFmtId="4" fontId="12" fillId="0" borderId="18" xfId="0" applyNumberFormat="1" applyFont="1" applyBorder="1" applyAlignment="1">
      <alignment horizontal="right" vertical="top"/>
    </xf>
    <xf numFmtId="4" fontId="12" fillId="0" borderId="18" xfId="0" applyNumberFormat="1" applyFont="1" applyBorder="1" applyAlignment="1">
      <alignment vertical="top"/>
    </xf>
    <xf numFmtId="3" fontId="12" fillId="0" borderId="18" xfId="0" applyNumberFormat="1" applyFont="1" applyBorder="1" applyAlignment="1" applyProtection="1">
      <alignment horizontal="right" vertical="top"/>
      <protection locked="0"/>
    </xf>
    <xf numFmtId="0" fontId="12" fillId="2" borderId="16" xfId="7" applyFont="1" applyFill="1" applyBorder="1" applyAlignment="1">
      <alignment horizontal="center"/>
    </xf>
    <xf numFmtId="0" fontId="12" fillId="2" borderId="16" xfId="7" applyFont="1" applyFill="1" applyBorder="1" applyAlignment="1" applyProtection="1">
      <alignment vertical="center" wrapText="1"/>
      <protection locked="0"/>
    </xf>
    <xf numFmtId="0" fontId="11" fillId="0" borderId="27" xfId="0" applyFont="1" applyBorder="1" applyAlignment="1">
      <alignment vertical="center" wrapText="1"/>
    </xf>
    <xf numFmtId="0" fontId="11" fillId="0" borderId="26" xfId="0" applyFont="1" applyBorder="1" applyAlignment="1">
      <alignment vertical="center" wrapText="1"/>
    </xf>
    <xf numFmtId="0" fontId="11" fillId="0" borderId="25" xfId="0" applyFont="1" applyBorder="1" applyAlignment="1">
      <alignment vertical="center" wrapText="1"/>
    </xf>
    <xf numFmtId="0" fontId="11" fillId="4" borderId="0" xfId="0" applyFont="1" applyFill="1" applyAlignment="1">
      <alignment horizontal="justify" vertical="top" wrapText="1"/>
    </xf>
    <xf numFmtId="0" fontId="37" fillId="9" borderId="0" xfId="0" applyFont="1" applyFill="1"/>
    <xf numFmtId="0" fontId="28" fillId="9" borderId="0" xfId="0" applyFont="1" applyFill="1" applyAlignment="1">
      <alignment vertical="top" wrapText="1"/>
    </xf>
    <xf numFmtId="4" fontId="28" fillId="9" borderId="0" xfId="0" applyNumberFormat="1" applyFont="1" applyFill="1" applyAlignment="1">
      <alignment vertical="top" wrapText="1"/>
    </xf>
    <xf numFmtId="0" fontId="11" fillId="9" borderId="0" xfId="0" applyFont="1" applyFill="1" applyAlignment="1">
      <alignment horizontal="justify" vertical="top" wrapText="1"/>
    </xf>
    <xf numFmtId="0" fontId="6" fillId="11" borderId="12" xfId="4" applyFill="1" applyBorder="1"/>
    <xf numFmtId="0" fontId="7" fillId="11" borderId="0" xfId="4" applyFont="1" applyFill="1"/>
    <xf numFmtId="0" fontId="6" fillId="3" borderId="12" xfId="4" applyFill="1" applyBorder="1"/>
    <xf numFmtId="0" fontId="7" fillId="3" borderId="0" xfId="4" applyFont="1" applyFill="1"/>
    <xf numFmtId="0" fontId="1" fillId="0" borderId="0" xfId="12"/>
    <xf numFmtId="0" fontId="1" fillId="9" borderId="0" xfId="12" applyFill="1"/>
    <xf numFmtId="0" fontId="1" fillId="0" borderId="0" xfId="13"/>
    <xf numFmtId="0" fontId="1" fillId="9" borderId="0" xfId="13" applyFill="1"/>
    <xf numFmtId="0" fontId="1" fillId="9" borderId="0" xfId="13" applyFill="1" applyProtection="1">
      <protection locked="0"/>
    </xf>
    <xf numFmtId="4" fontId="1" fillId="9" borderId="0" xfId="13" applyNumberFormat="1" applyFill="1" applyProtection="1">
      <protection locked="0"/>
    </xf>
    <xf numFmtId="4" fontId="11" fillId="11" borderId="5" xfId="13" applyNumberFormat="1" applyFont="1" applyFill="1" applyBorder="1" applyAlignment="1">
      <alignment vertical="top" wrapText="1"/>
    </xf>
    <xf numFmtId="0" fontId="11" fillId="11" borderId="5" xfId="13" applyFont="1" applyFill="1" applyBorder="1" applyAlignment="1">
      <alignment vertical="top" wrapText="1"/>
    </xf>
    <xf numFmtId="0" fontId="12" fillId="11" borderId="5" xfId="13" applyFont="1" applyFill="1" applyBorder="1" applyAlignment="1">
      <alignment vertical="top" wrapText="1"/>
    </xf>
    <xf numFmtId="4" fontId="14" fillId="3" borderId="13" xfId="13" applyNumberFormat="1" applyFont="1" applyFill="1" applyBorder="1" applyAlignment="1">
      <alignment horizontal="right" vertical="top" wrapText="1"/>
    </xf>
    <xf numFmtId="4" fontId="14" fillId="2" borderId="7" xfId="14" applyNumberFormat="1" applyFont="1" applyFill="1" applyBorder="1" applyAlignment="1" applyProtection="1">
      <alignment vertical="top" wrapText="1"/>
      <protection locked="0"/>
    </xf>
    <xf numFmtId="0" fontId="14" fillId="2" borderId="13" xfId="13" applyFont="1" applyFill="1" applyBorder="1" applyAlignment="1">
      <alignment vertical="top" wrapText="1"/>
    </xf>
    <xf numFmtId="0" fontId="14" fillId="2" borderId="13" xfId="13" applyFont="1" applyFill="1" applyBorder="1" applyAlignment="1">
      <alignment horizontal="center" vertical="top" wrapText="1"/>
    </xf>
    <xf numFmtId="0" fontId="14" fillId="2" borderId="13" xfId="13" applyFont="1" applyFill="1" applyBorder="1" applyAlignment="1">
      <alignment horizontal="left" vertical="top" wrapText="1"/>
    </xf>
    <xf numFmtId="4" fontId="14" fillId="3" borderId="7" xfId="13" applyNumberFormat="1" applyFont="1" applyFill="1" applyBorder="1" applyAlignment="1">
      <alignment horizontal="right" vertical="top" wrapText="1"/>
    </xf>
    <xf numFmtId="0" fontId="14" fillId="2" borderId="7" xfId="13" applyFont="1" applyFill="1" applyBorder="1" applyAlignment="1">
      <alignment vertical="top" wrapText="1"/>
    </xf>
    <xf numFmtId="0" fontId="14" fillId="2" borderId="7" xfId="13" applyFont="1" applyFill="1" applyBorder="1" applyAlignment="1">
      <alignment horizontal="center" vertical="top" wrapText="1"/>
    </xf>
    <xf numFmtId="0" fontId="14" fillId="2" borderId="7" xfId="13" applyFont="1" applyFill="1" applyBorder="1" applyAlignment="1">
      <alignment horizontal="left" vertical="top" wrapText="1"/>
    </xf>
    <xf numFmtId="4" fontId="13" fillId="3" borderId="7" xfId="13" applyNumberFormat="1" applyFont="1" applyFill="1" applyBorder="1" applyAlignment="1">
      <alignment vertical="top" wrapText="1"/>
    </xf>
    <xf numFmtId="4" fontId="13" fillId="2" borderId="7" xfId="13" applyNumberFormat="1" applyFont="1" applyFill="1" applyBorder="1" applyAlignment="1">
      <alignment vertical="top" wrapText="1"/>
    </xf>
    <xf numFmtId="0" fontId="13" fillId="2" borderId="7" xfId="13" applyFont="1" applyFill="1" applyBorder="1" applyAlignment="1">
      <alignment vertical="top" wrapText="1"/>
    </xf>
    <xf numFmtId="0" fontId="13" fillId="2" borderId="7" xfId="13" applyFont="1" applyFill="1" applyBorder="1" applyAlignment="1">
      <alignment horizontal="center" vertical="top" wrapText="1"/>
    </xf>
    <xf numFmtId="0" fontId="13" fillId="2" borderId="7" xfId="13" applyFont="1" applyFill="1" applyBorder="1" applyAlignment="1">
      <alignment horizontal="left" vertical="top" wrapText="1"/>
    </xf>
    <xf numFmtId="4" fontId="13" fillId="6" borderId="7" xfId="13" applyNumberFormat="1" applyFont="1" applyFill="1" applyBorder="1" applyAlignment="1">
      <alignment vertical="top" wrapText="1"/>
    </xf>
    <xf numFmtId="0" fontId="13" fillId="6" borderId="7" xfId="13" applyFont="1" applyFill="1" applyBorder="1" applyAlignment="1">
      <alignment vertical="top" wrapText="1"/>
    </xf>
    <xf numFmtId="0" fontId="13" fillId="6" borderId="7" xfId="13" applyFont="1" applyFill="1" applyBorder="1" applyAlignment="1">
      <alignment horizontal="center" vertical="top" wrapText="1"/>
    </xf>
    <xf numFmtId="0" fontId="13" fillId="6" borderId="7" xfId="13" applyFont="1" applyFill="1" applyBorder="1" applyAlignment="1">
      <alignment horizontal="left" vertical="top" wrapText="1"/>
    </xf>
    <xf numFmtId="4" fontId="14" fillId="2" borderId="7" xfId="13" applyNumberFormat="1" applyFont="1" applyFill="1" applyBorder="1" applyAlignment="1" applyProtection="1">
      <alignment vertical="top" wrapText="1"/>
      <protection locked="0"/>
    </xf>
    <xf numFmtId="0" fontId="14" fillId="2" borderId="7" xfId="13" applyFont="1" applyFill="1" applyBorder="1"/>
    <xf numFmtId="4" fontId="13" fillId="6" borderId="6" xfId="13" applyNumberFormat="1" applyFont="1" applyFill="1" applyBorder="1" applyAlignment="1">
      <alignment vertical="top" wrapText="1"/>
    </xf>
    <xf numFmtId="0" fontId="13" fillId="6" borderId="6" xfId="13" applyFont="1" applyFill="1" applyBorder="1" applyAlignment="1">
      <alignment vertical="top" wrapText="1"/>
    </xf>
    <xf numFmtId="0" fontId="13" fillId="6" borderId="6" xfId="13" applyFont="1" applyFill="1" applyBorder="1" applyAlignment="1">
      <alignment horizontal="center" vertical="top" wrapText="1"/>
    </xf>
    <xf numFmtId="0" fontId="13" fillId="6" borderId="6" xfId="13" applyFont="1" applyFill="1" applyBorder="1" applyAlignment="1">
      <alignment horizontal="left" vertical="top" wrapText="1"/>
    </xf>
    <xf numFmtId="0" fontId="11" fillId="11" borderId="5" xfId="13" applyFont="1" applyFill="1" applyBorder="1" applyAlignment="1">
      <alignment horizontal="center" vertical="center"/>
    </xf>
    <xf numFmtId="0" fontId="11" fillId="11" borderId="5" xfId="13" applyFont="1" applyFill="1" applyBorder="1" applyAlignment="1">
      <alignment horizontal="center" vertical="center" wrapText="1"/>
    </xf>
    <xf numFmtId="0" fontId="11" fillId="11" borderId="5" xfId="13" applyFont="1" applyFill="1" applyBorder="1" applyAlignment="1">
      <alignment horizontal="center" textRotation="90" wrapText="1"/>
    </xf>
    <xf numFmtId="0" fontId="12" fillId="8" borderId="0" xfId="12" applyFont="1" applyFill="1" applyProtection="1">
      <protection locked="0"/>
    </xf>
    <xf numFmtId="0" fontId="11" fillId="8" borderId="0" xfId="12" applyFont="1" applyFill="1" applyProtection="1">
      <protection locked="0"/>
    </xf>
    <xf numFmtId="0" fontId="11" fillId="8" borderId="11" xfId="12" applyFont="1" applyFill="1" applyBorder="1" applyProtection="1">
      <protection locked="0"/>
    </xf>
    <xf numFmtId="0" fontId="11" fillId="42" borderId="0" xfId="12" applyFont="1" applyFill="1" applyAlignment="1">
      <alignment horizontal="center"/>
    </xf>
    <xf numFmtId="0" fontId="11" fillId="42" borderId="11" xfId="12" applyFont="1" applyFill="1" applyBorder="1" applyAlignment="1">
      <alignment horizontal="left"/>
    </xf>
    <xf numFmtId="43" fontId="6" fillId="9" borderId="0" xfId="15" applyFont="1" applyFill="1"/>
    <xf numFmtId="165" fontId="20" fillId="3" borderId="15" xfId="16" applyNumberFormat="1" applyFont="1" applyFill="1" applyBorder="1" applyAlignment="1" applyProtection="1">
      <alignment horizontal="right" vertical="top"/>
      <protection locked="0"/>
    </xf>
    <xf numFmtId="165" fontId="20" fillId="9" borderId="15" xfId="16" applyNumberFormat="1" applyFont="1" applyFill="1" applyBorder="1" applyAlignment="1" applyProtection="1">
      <alignment vertical="top"/>
      <protection locked="0"/>
    </xf>
    <xf numFmtId="0" fontId="21" fillId="9" borderId="15" xfId="14" applyFont="1" applyFill="1" applyBorder="1" applyProtection="1">
      <protection locked="0"/>
    </xf>
    <xf numFmtId="0" fontId="20" fillId="9" borderId="15" xfId="14" applyFont="1" applyFill="1" applyBorder="1" applyAlignment="1">
      <alignment vertical="top" wrapText="1"/>
    </xf>
    <xf numFmtId="0" fontId="20" fillId="9" borderId="15" xfId="14" applyFont="1" applyFill="1" applyBorder="1" applyAlignment="1">
      <alignment horizontal="center" vertical="top"/>
    </xf>
    <xf numFmtId="0" fontId="21" fillId="9" borderId="15" xfId="14" applyFont="1" applyFill="1" applyBorder="1" applyAlignment="1">
      <alignment vertical="top"/>
    </xf>
    <xf numFmtId="165" fontId="19" fillId="3" borderId="7" xfId="16" applyNumberFormat="1" applyFont="1" applyFill="1" applyBorder="1" applyAlignment="1" applyProtection="1">
      <alignment horizontal="right" vertical="top"/>
    </xf>
    <xf numFmtId="165" fontId="19" fillId="9" borderId="7" xfId="16" applyNumberFormat="1" applyFont="1" applyFill="1" applyBorder="1" applyAlignment="1" applyProtection="1">
      <alignment vertical="top"/>
      <protection locked="0"/>
    </xf>
    <xf numFmtId="0" fontId="19" fillId="9" borderId="7" xfId="14" applyFont="1" applyFill="1" applyBorder="1" applyAlignment="1">
      <alignment vertical="top"/>
    </xf>
    <xf numFmtId="0" fontId="19" fillId="9" borderId="7" xfId="14" applyFont="1" applyFill="1" applyBorder="1" applyAlignment="1">
      <alignment horizontal="center" vertical="top"/>
    </xf>
    <xf numFmtId="0" fontId="22" fillId="9" borderId="7" xfId="14" applyFont="1" applyFill="1" applyBorder="1" applyAlignment="1">
      <alignment vertical="top"/>
    </xf>
    <xf numFmtId="165" fontId="20" fillId="3" borderId="7" xfId="16" applyNumberFormat="1" applyFont="1" applyFill="1" applyBorder="1" applyAlignment="1" applyProtection="1">
      <alignment horizontal="right" vertical="top"/>
      <protection locked="0"/>
    </xf>
    <xf numFmtId="165" fontId="20" fillId="9" borderId="7" xfId="16" applyNumberFormat="1" applyFont="1" applyFill="1" applyBorder="1" applyAlignment="1" applyProtection="1">
      <alignment vertical="top"/>
      <protection locked="0"/>
    </xf>
    <xf numFmtId="0" fontId="20" fillId="9" borderId="7" xfId="14" applyFont="1" applyFill="1" applyBorder="1" applyAlignment="1">
      <alignment vertical="top" wrapText="1"/>
    </xf>
    <xf numFmtId="0" fontId="20" fillId="9" borderId="7" xfId="14" applyFont="1" applyFill="1" applyBorder="1" applyAlignment="1">
      <alignment horizontal="center" vertical="top"/>
    </xf>
    <xf numFmtId="0" fontId="21" fillId="9" borderId="7" xfId="14" applyFont="1" applyFill="1" applyBorder="1"/>
    <xf numFmtId="165" fontId="19" fillId="14" borderId="7" xfId="16" applyNumberFormat="1" applyFont="1" applyFill="1" applyBorder="1" applyAlignment="1" applyProtection="1">
      <alignment horizontal="right" vertical="top"/>
      <protection hidden="1"/>
    </xf>
    <xf numFmtId="165" fontId="19" fillId="14" borderId="7" xfId="16" applyNumberFormat="1" applyFont="1" applyFill="1" applyBorder="1" applyAlignment="1" applyProtection="1">
      <alignment vertical="top"/>
      <protection locked="0"/>
    </xf>
    <xf numFmtId="0" fontId="19" fillId="14" borderId="7" xfId="14" applyFont="1" applyFill="1" applyBorder="1" applyAlignment="1">
      <alignment vertical="top"/>
    </xf>
    <xf numFmtId="0" fontId="19" fillId="14" borderId="7" xfId="14" applyFont="1" applyFill="1" applyBorder="1" applyAlignment="1">
      <alignment horizontal="center" vertical="top"/>
    </xf>
    <xf numFmtId="0" fontId="22" fillId="14" borderId="7" xfId="14" applyFont="1" applyFill="1" applyBorder="1" applyAlignment="1">
      <alignment vertical="top"/>
    </xf>
    <xf numFmtId="0" fontId="19" fillId="9" borderId="7" xfId="14" applyFont="1" applyFill="1" applyBorder="1" applyAlignment="1">
      <alignment vertical="top" wrapText="1"/>
    </xf>
    <xf numFmtId="0" fontId="22" fillId="9" borderId="7" xfId="14" applyFont="1" applyFill="1" applyBorder="1"/>
    <xf numFmtId="165" fontId="20" fillId="9" borderId="7" xfId="17" applyNumberFormat="1" applyFont="1" applyFill="1" applyBorder="1" applyAlignment="1" applyProtection="1">
      <alignment vertical="top"/>
      <protection locked="0"/>
    </xf>
    <xf numFmtId="165" fontId="19" fillId="15" borderId="7" xfId="16" applyNumberFormat="1" applyFont="1" applyFill="1" applyBorder="1" applyAlignment="1" applyProtection="1">
      <alignment horizontal="right" vertical="top"/>
      <protection hidden="1"/>
    </xf>
    <xf numFmtId="165" fontId="19" fillId="15" borderId="7" xfId="16" applyNumberFormat="1" applyFont="1" applyFill="1" applyBorder="1" applyAlignment="1" applyProtection="1">
      <alignment vertical="top"/>
      <protection locked="0"/>
    </xf>
    <xf numFmtId="0" fontId="19" fillId="15" borderId="7" xfId="14" applyFont="1" applyFill="1" applyBorder="1"/>
    <xf numFmtId="0" fontId="19" fillId="15" borderId="7" xfId="14" applyFont="1" applyFill="1" applyBorder="1" applyAlignment="1">
      <alignment horizontal="center" vertical="top"/>
    </xf>
    <xf numFmtId="0" fontId="19" fillId="15" borderId="7" xfId="14" applyFont="1" applyFill="1" applyBorder="1" applyAlignment="1">
      <alignment horizontal="center"/>
    </xf>
    <xf numFmtId="0" fontId="22" fillId="15" borderId="7" xfId="14" applyFont="1" applyFill="1" applyBorder="1"/>
    <xf numFmtId="165" fontId="19" fillId="3" borderId="7" xfId="16" applyNumberFormat="1" applyFont="1" applyFill="1" applyBorder="1" applyAlignment="1" applyProtection="1">
      <alignment horizontal="right" vertical="top"/>
      <protection hidden="1"/>
    </xf>
    <xf numFmtId="0" fontId="21" fillId="9" borderId="7" xfId="14" applyFont="1" applyFill="1" applyBorder="1" applyAlignment="1">
      <alignment vertical="top"/>
    </xf>
    <xf numFmtId="165" fontId="19" fillId="3" borderId="15" xfId="16" applyNumberFormat="1" applyFont="1" applyFill="1" applyBorder="1" applyAlignment="1" applyProtection="1">
      <alignment horizontal="right" vertical="top"/>
    </xf>
    <xf numFmtId="165" fontId="19" fillId="9" borderId="15" xfId="16" applyNumberFormat="1" applyFont="1" applyFill="1" applyBorder="1" applyAlignment="1" applyProtection="1">
      <alignment vertical="top"/>
      <protection locked="0"/>
    </xf>
    <xf numFmtId="0" fontId="19" fillId="9" borderId="15" xfId="14" applyFont="1" applyFill="1" applyBorder="1" applyAlignment="1">
      <alignment vertical="top"/>
    </xf>
    <xf numFmtId="0" fontId="19" fillId="9" borderId="15" xfId="14" applyFont="1" applyFill="1" applyBorder="1" applyAlignment="1">
      <alignment horizontal="center" vertical="top"/>
    </xf>
    <xf numFmtId="0" fontId="22" fillId="9" borderId="15" xfId="14" applyFont="1" applyFill="1" applyBorder="1" applyAlignment="1">
      <alignment vertical="top"/>
    </xf>
    <xf numFmtId="0" fontId="20" fillId="9" borderId="7" xfId="14" applyFont="1" applyFill="1" applyBorder="1" applyAlignment="1">
      <alignment vertical="top"/>
    </xf>
    <xf numFmtId="43" fontId="6" fillId="9" borderId="0" xfId="4" applyNumberFormat="1" applyFill="1"/>
    <xf numFmtId="0" fontId="20" fillId="9" borderId="7" xfId="14" applyFont="1" applyFill="1" applyBorder="1" applyAlignment="1" applyProtection="1">
      <alignment vertical="top" wrapText="1"/>
      <protection locked="0"/>
    </xf>
    <xf numFmtId="0" fontId="20" fillId="9" borderId="7" xfId="14" applyFont="1" applyFill="1" applyBorder="1" applyAlignment="1" applyProtection="1">
      <alignment horizontal="center" vertical="top"/>
      <protection locked="0"/>
    </xf>
    <xf numFmtId="0" fontId="21" fillId="9" borderId="7" xfId="14" applyFont="1" applyFill="1" applyBorder="1" applyAlignment="1" applyProtection="1">
      <alignment vertical="top"/>
      <protection locked="0"/>
    </xf>
    <xf numFmtId="165" fontId="19" fillId="3" borderId="15" xfId="16" applyNumberFormat="1" applyFont="1" applyFill="1" applyBorder="1" applyAlignment="1" applyProtection="1">
      <alignment horizontal="right" vertical="top"/>
      <protection hidden="1"/>
    </xf>
    <xf numFmtId="0" fontId="19" fillId="9" borderId="15" xfId="14" applyFont="1" applyFill="1" applyBorder="1" applyAlignment="1">
      <alignment vertical="top" wrapText="1"/>
    </xf>
    <xf numFmtId="0" fontId="22" fillId="9" borderId="15" xfId="14" applyFont="1" applyFill="1" applyBorder="1"/>
    <xf numFmtId="165" fontId="19" fillId="3" borderId="7" xfId="16" applyNumberFormat="1" applyFont="1" applyFill="1" applyBorder="1" applyAlignment="1" applyProtection="1">
      <alignment horizontal="right" vertical="top"/>
      <protection locked="0"/>
    </xf>
    <xf numFmtId="165" fontId="19" fillId="9" borderId="7" xfId="17" applyNumberFormat="1" applyFont="1" applyFill="1" applyBorder="1" applyAlignment="1" applyProtection="1">
      <alignment vertical="top"/>
      <protection locked="0"/>
    </xf>
    <xf numFmtId="0" fontId="21" fillId="9" borderId="15" xfId="14" applyFont="1" applyFill="1" applyBorder="1"/>
    <xf numFmtId="165" fontId="20" fillId="9" borderId="15" xfId="17" applyNumberFormat="1" applyFont="1" applyFill="1" applyBorder="1" applyAlignment="1" applyProtection="1">
      <alignment vertical="top"/>
      <protection locked="0"/>
    </xf>
    <xf numFmtId="0" fontId="20" fillId="9" borderId="15" xfId="14" applyFont="1" applyFill="1" applyBorder="1" applyAlignment="1">
      <alignment vertical="top"/>
    </xf>
    <xf numFmtId="165" fontId="19" fillId="14" borderId="7" xfId="16" applyNumberFormat="1" applyFont="1" applyFill="1" applyBorder="1" applyAlignment="1" applyProtection="1">
      <alignment vertical="top"/>
      <protection hidden="1"/>
    </xf>
    <xf numFmtId="0" fontId="20" fillId="9" borderId="7" xfId="14" applyFont="1" applyFill="1" applyBorder="1" applyAlignment="1">
      <alignment horizontal="center" vertical="center"/>
    </xf>
    <xf numFmtId="0" fontId="21" fillId="9" borderId="7" xfId="14" applyFont="1" applyFill="1" applyBorder="1" applyAlignment="1">
      <alignment horizontal="center" vertical="center"/>
    </xf>
    <xf numFmtId="165" fontId="20" fillId="0" borderId="7" xfId="16" applyNumberFormat="1" applyFont="1" applyFill="1" applyBorder="1" applyAlignment="1" applyProtection="1">
      <alignment vertical="top"/>
      <protection locked="0"/>
    </xf>
    <xf numFmtId="0" fontId="12" fillId="9" borderId="7" xfId="14" applyFont="1" applyFill="1" applyBorder="1" applyAlignment="1">
      <alignment vertical="top" wrapText="1"/>
    </xf>
    <xf numFmtId="0" fontId="12" fillId="9" borderId="7" xfId="14" applyFont="1" applyFill="1" applyBorder="1" applyAlignment="1">
      <alignment horizontal="center" vertical="top"/>
    </xf>
    <xf numFmtId="0" fontId="37" fillId="9" borderId="7" xfId="14" applyFont="1" applyFill="1" applyBorder="1" applyAlignment="1">
      <alignment vertical="top"/>
    </xf>
    <xf numFmtId="165" fontId="19" fillId="0" borderId="7" xfId="16" applyNumberFormat="1" applyFont="1" applyFill="1" applyBorder="1" applyAlignment="1" applyProtection="1">
      <alignment vertical="top"/>
      <protection locked="0"/>
    </xf>
    <xf numFmtId="0" fontId="11" fillId="9" borderId="7" xfId="14" applyFont="1" applyFill="1" applyBorder="1" applyAlignment="1">
      <alignment vertical="top" wrapText="1"/>
    </xf>
    <xf numFmtId="0" fontId="11" fillId="9" borderId="7" xfId="14" applyFont="1" applyFill="1" applyBorder="1" applyAlignment="1">
      <alignment horizontal="center" vertical="top"/>
    </xf>
    <xf numFmtId="0" fontId="38" fillId="9" borderId="7" xfId="14" applyFont="1" applyFill="1" applyBorder="1" applyAlignment="1">
      <alignment vertical="top"/>
    </xf>
    <xf numFmtId="165" fontId="20" fillId="14" borderId="7" xfId="16" applyNumberFormat="1" applyFont="1" applyFill="1" applyBorder="1" applyAlignment="1" applyProtection="1">
      <alignment horizontal="right" vertical="top"/>
      <protection locked="0"/>
    </xf>
    <xf numFmtId="0" fontId="11" fillId="14" borderId="7" xfId="14" applyFont="1" applyFill="1" applyBorder="1" applyAlignment="1">
      <alignment vertical="top"/>
    </xf>
    <xf numFmtId="0" fontId="11" fillId="14" borderId="7" xfId="14" applyFont="1" applyFill="1" applyBorder="1" applyAlignment="1">
      <alignment horizontal="center" vertical="top"/>
    </xf>
    <xf numFmtId="0" fontId="38" fillId="14" borderId="7" xfId="14" applyFont="1" applyFill="1" applyBorder="1" applyAlignment="1">
      <alignment vertical="top"/>
    </xf>
    <xf numFmtId="0" fontId="20" fillId="9" borderId="7" xfId="14" applyFont="1" applyFill="1" applyBorder="1" applyAlignment="1">
      <alignment wrapText="1"/>
    </xf>
    <xf numFmtId="0" fontId="19" fillId="9" borderId="7" xfId="14" applyFont="1" applyFill="1" applyBorder="1"/>
    <xf numFmtId="0" fontId="20" fillId="9" borderId="7" xfId="14" applyFont="1" applyFill="1" applyBorder="1"/>
    <xf numFmtId="0" fontId="20" fillId="9" borderId="15" xfId="14" applyFont="1" applyFill="1" applyBorder="1"/>
    <xf numFmtId="165" fontId="12" fillId="9" borderId="7" xfId="17" applyNumberFormat="1" applyFont="1" applyFill="1" applyBorder="1" applyAlignment="1" applyProtection="1">
      <alignment vertical="top"/>
      <protection locked="0"/>
    </xf>
    <xf numFmtId="0" fontId="20" fillId="9" borderId="7" xfId="14" applyFont="1" applyFill="1" applyBorder="1" applyAlignment="1" applyProtection="1">
      <alignment vertical="top"/>
      <protection locked="0"/>
    </xf>
    <xf numFmtId="43" fontId="20" fillId="9" borderId="7" xfId="15" applyFont="1" applyFill="1" applyBorder="1" applyAlignment="1" applyProtection="1">
      <alignment vertical="top"/>
      <protection locked="0"/>
    </xf>
    <xf numFmtId="165" fontId="11" fillId="14" borderId="7" xfId="16" applyNumberFormat="1" applyFont="1" applyFill="1" applyBorder="1" applyAlignment="1" applyProtection="1">
      <alignment vertical="top"/>
      <protection hidden="1"/>
    </xf>
    <xf numFmtId="165" fontId="19" fillId="15" borderId="7" xfId="16" applyNumberFormat="1" applyFont="1" applyFill="1" applyBorder="1" applyAlignment="1" applyProtection="1">
      <alignment vertical="top"/>
      <protection hidden="1"/>
    </xf>
    <xf numFmtId="165" fontId="11" fillId="15" borderId="7" xfId="16" applyNumberFormat="1" applyFont="1" applyFill="1" applyBorder="1" applyAlignment="1" applyProtection="1">
      <alignment vertical="top"/>
      <protection hidden="1"/>
    </xf>
    <xf numFmtId="165" fontId="19" fillId="13" borderId="6" xfId="16" applyNumberFormat="1" applyFont="1" applyFill="1" applyBorder="1" applyAlignment="1" applyProtection="1">
      <alignment horizontal="right" vertical="top"/>
      <protection hidden="1"/>
    </xf>
    <xf numFmtId="165" fontId="19" fillId="13" borderId="7" xfId="16" applyNumberFormat="1" applyFont="1" applyFill="1" applyBorder="1" applyAlignment="1" applyProtection="1">
      <alignment vertical="top"/>
      <protection locked="0"/>
    </xf>
    <xf numFmtId="165" fontId="11" fillId="13" borderId="6" xfId="16" applyNumberFormat="1" applyFont="1" applyFill="1" applyBorder="1" applyAlignment="1" applyProtection="1">
      <alignment vertical="top"/>
      <protection hidden="1"/>
    </xf>
    <xf numFmtId="165" fontId="19" fillId="13" borderId="6" xfId="16" applyNumberFormat="1" applyFont="1" applyFill="1" applyBorder="1" applyAlignment="1" applyProtection="1">
      <alignment vertical="top"/>
      <protection hidden="1"/>
    </xf>
    <xf numFmtId="0" fontId="19" fillId="13" borderId="6" xfId="14" applyFont="1" applyFill="1" applyBorder="1" applyAlignment="1">
      <alignment vertical="top"/>
    </xf>
    <xf numFmtId="0" fontId="19" fillId="13" borderId="6" xfId="14" applyFont="1" applyFill="1" applyBorder="1" applyAlignment="1">
      <alignment horizontal="center" vertical="top"/>
    </xf>
    <xf numFmtId="0" fontId="22" fillId="13" borderId="6" xfId="14" applyFont="1" applyFill="1" applyBorder="1" applyAlignment="1">
      <alignment vertical="top"/>
    </xf>
    <xf numFmtId="0" fontId="16" fillId="5" borderId="5" xfId="14" applyFont="1" applyFill="1" applyBorder="1" applyAlignment="1">
      <alignment horizontal="center" vertical="center" wrapText="1"/>
    </xf>
    <xf numFmtId="0" fontId="15" fillId="12" borderId="12" xfId="14" applyFont="1" applyFill="1" applyBorder="1" applyProtection="1">
      <protection locked="0"/>
    </xf>
    <xf numFmtId="0" fontId="15" fillId="12" borderId="0" xfId="14" applyFont="1" applyFill="1" applyProtection="1">
      <protection locked="0"/>
    </xf>
    <xf numFmtId="0" fontId="15" fillId="12" borderId="11" xfId="14" applyFont="1" applyFill="1" applyBorder="1" applyProtection="1">
      <protection locked="0"/>
    </xf>
    <xf numFmtId="4" fontId="10" fillId="11" borderId="0" xfId="14" applyNumberFormat="1" applyFont="1" applyFill="1" applyProtection="1">
      <protection locked="0"/>
    </xf>
    <xf numFmtId="4" fontId="15" fillId="11" borderId="1" xfId="14" applyNumberFormat="1" applyFont="1" applyFill="1" applyBorder="1"/>
    <xf numFmtId="0" fontId="7" fillId="11" borderId="0" xfId="14" applyFont="1" applyFill="1"/>
    <xf numFmtId="0" fontId="10" fillId="11" borderId="0" xfId="14" applyFont="1" applyFill="1"/>
    <xf numFmtId="0" fontId="15" fillId="11" borderId="11" xfId="14" applyFont="1" applyFill="1" applyBorder="1" applyAlignment="1">
      <alignment horizontal="left"/>
    </xf>
    <xf numFmtId="4" fontId="10" fillId="3" borderId="0" xfId="14" applyNumberFormat="1" applyFont="1" applyFill="1" applyProtection="1">
      <protection locked="0"/>
    </xf>
    <xf numFmtId="4" fontId="10" fillId="3" borderId="2" xfId="14" applyNumberFormat="1" applyFont="1" applyFill="1" applyBorder="1"/>
    <xf numFmtId="0" fontId="7" fillId="3" borderId="0" xfId="14" applyFont="1" applyFill="1"/>
    <xf numFmtId="0" fontId="10" fillId="3" borderId="0" xfId="14" applyFont="1" applyFill="1"/>
    <xf numFmtId="0" fontId="10" fillId="3" borderId="11" xfId="14" applyFont="1" applyFill="1" applyBorder="1" applyAlignment="1">
      <alignment horizontal="left" indent="2"/>
    </xf>
    <xf numFmtId="4" fontId="10" fillId="3" borderId="0" xfId="14" applyNumberFormat="1" applyFont="1" applyFill="1"/>
    <xf numFmtId="0" fontId="10" fillId="3" borderId="11" xfId="14" applyFont="1" applyFill="1" applyBorder="1" applyAlignment="1">
      <alignment horizontal="left"/>
    </xf>
    <xf numFmtId="0" fontId="18" fillId="12" borderId="12" xfId="14" applyFont="1" applyFill="1" applyBorder="1"/>
    <xf numFmtId="0" fontId="18" fillId="12" borderId="0" xfId="14" applyFont="1" applyFill="1"/>
    <xf numFmtId="0" fontId="17" fillId="12" borderId="11" xfId="14" applyFont="1" applyFill="1" applyBorder="1" applyAlignment="1" applyProtection="1">
      <alignment horizontal="left"/>
      <protection locked="0"/>
    </xf>
    <xf numFmtId="0" fontId="11" fillId="10" borderId="0" xfId="14" applyFont="1" applyFill="1" applyProtection="1">
      <protection locked="0"/>
    </xf>
    <xf numFmtId="0" fontId="12" fillId="10" borderId="0" xfId="14" applyFont="1" applyFill="1" applyProtection="1">
      <protection locked="0"/>
    </xf>
    <xf numFmtId="0" fontId="11" fillId="10" borderId="11" xfId="14" applyFont="1" applyFill="1" applyBorder="1" applyProtection="1">
      <protection locked="0"/>
    </xf>
    <xf numFmtId="43" fontId="6" fillId="0" borderId="0" xfId="15" applyFont="1" applyFill="1"/>
    <xf numFmtId="0" fontId="11" fillId="42" borderId="0" xfId="14" applyFont="1" applyFill="1" applyAlignment="1">
      <alignment horizontal="center"/>
    </xf>
    <xf numFmtId="0" fontId="11" fillId="42" borderId="11" xfId="14" applyFont="1" applyFill="1" applyBorder="1" applyAlignment="1">
      <alignment horizontal="left"/>
    </xf>
    <xf numFmtId="165" fontId="12" fillId="3" borderId="15" xfId="17" applyNumberFormat="1" applyFont="1" applyFill="1" applyBorder="1" applyAlignment="1" applyProtection="1">
      <alignment horizontal="right" vertical="top"/>
      <protection locked="0"/>
    </xf>
    <xf numFmtId="165" fontId="12" fillId="9" borderId="15" xfId="17" applyNumberFormat="1" applyFont="1" applyFill="1" applyBorder="1" applyAlignment="1" applyProtection="1">
      <alignment vertical="top"/>
      <protection locked="0"/>
    </xf>
    <xf numFmtId="0" fontId="37" fillId="9" borderId="15" xfId="18" applyFont="1" applyFill="1" applyBorder="1" applyProtection="1">
      <protection locked="0"/>
    </xf>
    <xf numFmtId="0" fontId="12" fillId="9" borderId="15" xfId="18" applyFont="1" applyFill="1" applyBorder="1" applyAlignment="1">
      <alignment vertical="top" wrapText="1"/>
    </xf>
    <xf numFmtId="0" fontId="12" fillId="9" borderId="15" xfId="18" applyFont="1" applyFill="1" applyBorder="1" applyAlignment="1">
      <alignment horizontal="center" vertical="top"/>
    </xf>
    <xf numFmtId="0" fontId="37" fillId="9" borderId="15" xfId="18" applyFont="1" applyFill="1" applyBorder="1" applyAlignment="1">
      <alignment vertical="top"/>
    </xf>
    <xf numFmtId="165" fontId="11" fillId="3" borderId="7" xfId="17" applyNumberFormat="1" applyFont="1" applyFill="1" applyBorder="1" applyAlignment="1" applyProtection="1">
      <alignment horizontal="right" vertical="top"/>
    </xf>
    <xf numFmtId="165" fontId="11" fillId="9" borderId="7" xfId="17" applyNumberFormat="1" applyFont="1" applyFill="1" applyBorder="1" applyAlignment="1" applyProtection="1">
      <alignment vertical="top"/>
    </xf>
    <xf numFmtId="0" fontId="11" fillId="9" borderId="7" xfId="18" applyFont="1" applyFill="1" applyBorder="1" applyAlignment="1">
      <alignment vertical="top"/>
    </xf>
    <xf numFmtId="0" fontId="11" fillId="9" borderId="7" xfId="18" applyFont="1" applyFill="1" applyBorder="1" applyAlignment="1">
      <alignment horizontal="center" vertical="top"/>
    </xf>
    <xf numFmtId="0" fontId="38" fillId="9" borderId="7" xfId="18" applyFont="1" applyFill="1" applyBorder="1" applyAlignment="1">
      <alignment vertical="top"/>
    </xf>
    <xf numFmtId="165" fontId="12" fillId="3" borderId="7" xfId="17" applyNumberFormat="1" applyFont="1" applyFill="1" applyBorder="1" applyAlignment="1" applyProtection="1">
      <alignment horizontal="right" vertical="top"/>
      <protection locked="0"/>
    </xf>
    <xf numFmtId="165" fontId="11" fillId="9" borderId="7" xfId="17" applyNumberFormat="1" applyFont="1" applyFill="1" applyBorder="1" applyAlignment="1" applyProtection="1">
      <alignment vertical="top"/>
      <protection locked="0"/>
    </xf>
    <xf numFmtId="0" fontId="12" fillId="9" borderId="7" xfId="18" applyFont="1" applyFill="1" applyBorder="1" applyAlignment="1">
      <alignment vertical="top" wrapText="1"/>
    </xf>
    <xf numFmtId="0" fontId="12" fillId="9" borderId="7" xfId="18" applyFont="1" applyFill="1" applyBorder="1" applyAlignment="1">
      <alignment horizontal="center" vertical="top"/>
    </xf>
    <xf numFmtId="0" fontId="37" fillId="9" borderId="7" xfId="18" applyFont="1" applyFill="1" applyBorder="1"/>
    <xf numFmtId="165" fontId="11" fillId="14" borderId="7" xfId="17" applyNumberFormat="1" applyFont="1" applyFill="1" applyBorder="1" applyAlignment="1" applyProtection="1">
      <alignment horizontal="right" vertical="top"/>
      <protection hidden="1"/>
    </xf>
    <xf numFmtId="165" fontId="11" fillId="14" borderId="7" xfId="17" applyNumberFormat="1" applyFont="1" applyFill="1" applyBorder="1" applyAlignment="1" applyProtection="1">
      <alignment vertical="top"/>
      <protection hidden="1"/>
    </xf>
    <xf numFmtId="0" fontId="11" fillId="14" borderId="7" xfId="18" applyFont="1" applyFill="1" applyBorder="1" applyAlignment="1">
      <alignment vertical="top"/>
    </xf>
    <xf numFmtId="0" fontId="11" fillId="14" borderId="7" xfId="18" applyFont="1" applyFill="1" applyBorder="1" applyAlignment="1">
      <alignment horizontal="center" vertical="top"/>
    </xf>
    <xf numFmtId="0" fontId="38" fillId="14" borderId="7" xfId="18" applyFont="1" applyFill="1" applyBorder="1" applyAlignment="1">
      <alignment vertical="top"/>
    </xf>
    <xf numFmtId="0" fontId="11" fillId="9" borderId="7" xfId="18" applyFont="1" applyFill="1" applyBorder="1" applyAlignment="1">
      <alignment vertical="top" wrapText="1"/>
    </xf>
    <xf numFmtId="0" fontId="38" fillId="9" borderId="7" xfId="18" applyFont="1" applyFill="1" applyBorder="1"/>
    <xf numFmtId="165" fontId="11" fillId="15" borderId="7" xfId="17" applyNumberFormat="1" applyFont="1" applyFill="1" applyBorder="1" applyAlignment="1" applyProtection="1">
      <alignment horizontal="right" vertical="top"/>
      <protection hidden="1"/>
    </xf>
    <xf numFmtId="165" fontId="11" fillId="15" borderId="7" xfId="17" applyNumberFormat="1" applyFont="1" applyFill="1" applyBorder="1" applyAlignment="1" applyProtection="1">
      <alignment vertical="top"/>
      <protection hidden="1"/>
    </xf>
    <xf numFmtId="0" fontId="11" fillId="15" borderId="7" xfId="18" applyFont="1" applyFill="1" applyBorder="1"/>
    <xf numFmtId="0" fontId="11" fillId="15" borderId="7" xfId="18" applyFont="1" applyFill="1" applyBorder="1" applyAlignment="1">
      <alignment horizontal="center" vertical="top"/>
    </xf>
    <xf numFmtId="0" fontId="11" fillId="15" borderId="7" xfId="18" applyFont="1" applyFill="1" applyBorder="1" applyAlignment="1">
      <alignment horizontal="center"/>
    </xf>
    <xf numFmtId="0" fontId="38" fillId="15" borderId="7" xfId="18" applyFont="1" applyFill="1" applyBorder="1"/>
    <xf numFmtId="165" fontId="11" fillId="3" borderId="7" xfId="17" applyNumberFormat="1" applyFont="1" applyFill="1" applyBorder="1" applyAlignment="1" applyProtection="1">
      <alignment horizontal="right" vertical="top"/>
      <protection hidden="1"/>
    </xf>
    <xf numFmtId="165" fontId="11" fillId="9" borderId="7" xfId="17" applyNumberFormat="1" applyFont="1" applyFill="1" applyBorder="1" applyAlignment="1" applyProtection="1">
      <alignment vertical="top"/>
      <protection hidden="1"/>
    </xf>
    <xf numFmtId="0" fontId="37" fillId="9" borderId="7" xfId="18" applyFont="1" applyFill="1" applyBorder="1" applyAlignment="1">
      <alignment vertical="top"/>
    </xf>
    <xf numFmtId="0" fontId="12" fillId="9" borderId="7" xfId="18" applyFont="1" applyFill="1" applyBorder="1" applyAlignment="1">
      <alignment vertical="top"/>
    </xf>
    <xf numFmtId="165" fontId="12" fillId="14" borderId="7" xfId="17" applyNumberFormat="1" applyFont="1" applyFill="1" applyBorder="1" applyAlignment="1" applyProtection="1">
      <alignment vertical="top"/>
      <protection locked="0"/>
    </xf>
    <xf numFmtId="0" fontId="12" fillId="9" borderId="7" xfId="18" applyFont="1" applyFill="1" applyBorder="1" applyAlignment="1" applyProtection="1">
      <alignment vertical="top" wrapText="1"/>
      <protection locked="0"/>
    </xf>
    <xf numFmtId="0" fontId="12" fillId="9" borderId="7" xfId="18" applyFont="1" applyFill="1" applyBorder="1" applyAlignment="1" applyProtection="1">
      <alignment horizontal="center" vertical="top"/>
      <protection locked="0"/>
    </xf>
    <xf numFmtId="0" fontId="37" fillId="9" borderId="7" xfId="18" applyFont="1" applyFill="1" applyBorder="1" applyAlignment="1" applyProtection="1">
      <alignment vertical="top"/>
      <protection locked="0"/>
    </xf>
    <xf numFmtId="165" fontId="11" fillId="3" borderId="7" xfId="17" applyNumberFormat="1" applyFont="1" applyFill="1" applyBorder="1" applyAlignment="1" applyProtection="1">
      <alignment horizontal="right" vertical="top"/>
      <protection locked="0"/>
    </xf>
    <xf numFmtId="165" fontId="6" fillId="9" borderId="0" xfId="4" applyNumberFormat="1" applyFill="1"/>
    <xf numFmtId="165" fontId="11" fillId="14" borderId="7" xfId="17" applyNumberFormat="1" applyFont="1" applyFill="1" applyBorder="1" applyAlignment="1" applyProtection="1">
      <alignment vertical="top"/>
      <protection locked="0"/>
    </xf>
    <xf numFmtId="0" fontId="12" fillId="9" borderId="7" xfId="18" applyFont="1" applyFill="1" applyBorder="1" applyAlignment="1">
      <alignment horizontal="center" vertical="center"/>
    </xf>
    <xf numFmtId="0" fontId="37" fillId="9" borderId="7" xfId="18" applyFont="1" applyFill="1" applyBorder="1" applyAlignment="1">
      <alignment horizontal="center" vertical="center"/>
    </xf>
    <xf numFmtId="165" fontId="11" fillId="6" borderId="7" xfId="17" applyNumberFormat="1" applyFont="1" applyFill="1" applyBorder="1" applyAlignment="1" applyProtection="1">
      <alignment vertical="top"/>
      <protection locked="0"/>
    </xf>
    <xf numFmtId="165" fontId="11" fillId="6" borderId="7" xfId="17" applyNumberFormat="1" applyFont="1" applyFill="1" applyBorder="1" applyAlignment="1" applyProtection="1">
      <alignment vertical="top"/>
      <protection hidden="1"/>
    </xf>
    <xf numFmtId="0" fontId="45" fillId="0" borderId="0" xfId="4" applyFont="1"/>
    <xf numFmtId="0" fontId="45" fillId="9" borderId="0" xfId="4" applyFont="1" applyFill="1"/>
    <xf numFmtId="0" fontId="37" fillId="9" borderId="7" xfId="18" applyFont="1" applyFill="1" applyBorder="1" applyAlignment="1">
      <alignment horizontal="right" vertical="top"/>
    </xf>
    <xf numFmtId="0" fontId="12" fillId="9" borderId="7" xfId="18" applyFont="1" applyFill="1" applyBorder="1" applyAlignment="1">
      <alignment horizontal="right" vertical="top"/>
    </xf>
    <xf numFmtId="0" fontId="38" fillId="9" borderId="7" xfId="18" applyFont="1" applyFill="1" applyBorder="1" applyAlignment="1">
      <alignment horizontal="right" vertical="top"/>
    </xf>
    <xf numFmtId="0" fontId="12" fillId="9" borderId="15" xfId="18" applyFont="1" applyFill="1" applyBorder="1" applyAlignment="1">
      <alignment wrapText="1"/>
    </xf>
    <xf numFmtId="0" fontId="12" fillId="9" borderId="7" xfId="18" applyFont="1" applyFill="1" applyBorder="1" applyAlignment="1">
      <alignment wrapText="1"/>
    </xf>
    <xf numFmtId="0" fontId="11" fillId="9" borderId="7" xfId="18" applyFont="1" applyFill="1" applyBorder="1"/>
    <xf numFmtId="0" fontId="12" fillId="9" borderId="7" xfId="18" applyFont="1" applyFill="1" applyBorder="1"/>
    <xf numFmtId="165" fontId="11" fillId="3" borderId="15" xfId="17" applyNumberFormat="1" applyFont="1" applyFill="1" applyBorder="1" applyAlignment="1" applyProtection="1">
      <alignment horizontal="right" vertical="top"/>
      <protection hidden="1"/>
    </xf>
    <xf numFmtId="165" fontId="11" fillId="9" borderId="15" xfId="17" applyNumberFormat="1" applyFont="1" applyFill="1" applyBorder="1" applyAlignment="1" applyProtection="1">
      <alignment vertical="top"/>
      <protection hidden="1"/>
    </xf>
    <xf numFmtId="0" fontId="11" fillId="9" borderId="15" xfId="18" applyFont="1" applyFill="1" applyBorder="1" applyAlignment="1">
      <alignment vertical="top"/>
    </xf>
    <xf numFmtId="0" fontId="11" fillId="9" borderId="15" xfId="18" applyFont="1" applyFill="1" applyBorder="1" applyAlignment="1">
      <alignment horizontal="center" vertical="top"/>
    </xf>
    <xf numFmtId="0" fontId="38" fillId="9" borderId="15" xfId="18" applyFont="1" applyFill="1" applyBorder="1" applyAlignment="1">
      <alignment vertical="top"/>
    </xf>
    <xf numFmtId="165" fontId="11" fillId="0" borderId="7" xfId="17" applyNumberFormat="1" applyFont="1" applyFill="1" applyBorder="1" applyAlignment="1" applyProtection="1">
      <alignment vertical="top"/>
      <protection hidden="1"/>
    </xf>
    <xf numFmtId="0" fontId="12" fillId="9" borderId="7" xfId="18" applyFont="1" applyFill="1" applyBorder="1" applyAlignment="1" applyProtection="1">
      <alignment vertical="top"/>
      <protection locked="0"/>
    </xf>
    <xf numFmtId="4" fontId="6" fillId="9" borderId="0" xfId="4" applyNumberFormat="1" applyFill="1"/>
    <xf numFmtId="165" fontId="11" fillId="13" borderId="6" xfId="17" applyNumberFormat="1" applyFont="1" applyFill="1" applyBorder="1" applyAlignment="1" applyProtection="1">
      <alignment horizontal="right" vertical="top"/>
      <protection hidden="1"/>
    </xf>
    <xf numFmtId="165" fontId="11" fillId="13" borderId="7" xfId="17" applyNumberFormat="1" applyFont="1" applyFill="1" applyBorder="1" applyAlignment="1" applyProtection="1">
      <alignment vertical="top"/>
      <protection locked="0"/>
    </xf>
    <xf numFmtId="165" fontId="11" fillId="13" borderId="6" xfId="17" applyNumberFormat="1" applyFont="1" applyFill="1" applyBorder="1" applyAlignment="1" applyProtection="1">
      <alignment vertical="top"/>
      <protection hidden="1"/>
    </xf>
    <xf numFmtId="0" fontId="11" fillId="13" borderId="6" xfId="18" applyFont="1" applyFill="1" applyBorder="1" applyAlignment="1">
      <alignment vertical="top"/>
    </xf>
    <xf numFmtId="0" fontId="11" fillId="13" borderId="6" xfId="18" applyFont="1" applyFill="1" applyBorder="1" applyAlignment="1">
      <alignment horizontal="center" vertical="top"/>
    </xf>
    <xf numFmtId="0" fontId="38" fillId="13" borderId="6" xfId="18" applyFont="1" applyFill="1" applyBorder="1" applyAlignment="1">
      <alignment vertical="top"/>
    </xf>
    <xf numFmtId="0" fontId="15" fillId="12" borderId="12" xfId="18" applyFont="1" applyFill="1" applyBorder="1" applyProtection="1">
      <protection locked="0"/>
    </xf>
    <xf numFmtId="0" fontId="15" fillId="12" borderId="0" xfId="18" applyFont="1" applyFill="1" applyProtection="1">
      <protection locked="0"/>
    </xf>
    <xf numFmtId="0" fontId="15" fillId="12" borderId="11" xfId="18" applyFont="1" applyFill="1" applyBorder="1" applyProtection="1">
      <protection locked="0"/>
    </xf>
    <xf numFmtId="4" fontId="10" fillId="11" borderId="0" xfId="18" applyNumberFormat="1" applyFont="1" applyFill="1" applyProtection="1">
      <protection locked="0"/>
    </xf>
    <xf numFmtId="4" fontId="15" fillId="11" borderId="1" xfId="18" applyNumberFormat="1" applyFont="1" applyFill="1" applyBorder="1"/>
    <xf numFmtId="0" fontId="7" fillId="11" borderId="0" xfId="18" applyFont="1" applyFill="1"/>
    <xf numFmtId="0" fontId="10" fillId="11" borderId="0" xfId="18" applyFont="1" applyFill="1"/>
    <xf numFmtId="0" fontId="15" fillId="11" borderId="11" xfId="18" applyFont="1" applyFill="1" applyBorder="1" applyAlignment="1">
      <alignment horizontal="left"/>
    </xf>
    <xf numFmtId="4" fontId="10" fillId="3" borderId="0" xfId="18" applyNumberFormat="1" applyFont="1" applyFill="1" applyProtection="1">
      <protection locked="0"/>
    </xf>
    <xf numFmtId="4" fontId="10" fillId="3" borderId="2" xfId="18" applyNumberFormat="1" applyFont="1" applyFill="1" applyBorder="1"/>
    <xf numFmtId="0" fontId="7" fillId="3" borderId="0" xfId="18" applyFont="1" applyFill="1"/>
    <xf numFmtId="0" fontId="10" fillId="3" borderId="0" xfId="18" applyFont="1" applyFill="1"/>
    <xf numFmtId="0" fontId="10" fillId="3" borderId="11" xfId="18" applyFont="1" applyFill="1" applyBorder="1" applyAlignment="1">
      <alignment horizontal="left" indent="2"/>
    </xf>
    <xf numFmtId="4" fontId="10" fillId="3" borderId="0" xfId="18" applyNumberFormat="1" applyFont="1" applyFill="1"/>
    <xf numFmtId="0" fontId="10" fillId="3" borderId="11" xfId="18" applyFont="1" applyFill="1" applyBorder="1" applyAlignment="1">
      <alignment horizontal="left"/>
    </xf>
    <xf numFmtId="0" fontId="18" fillId="12" borderId="12" xfId="18" applyFont="1" applyFill="1" applyBorder="1"/>
    <xf numFmtId="0" fontId="18" fillId="12" borderId="0" xfId="18" applyFont="1" applyFill="1"/>
    <xf numFmtId="0" fontId="17" fillId="12" borderId="11" xfId="18" applyFont="1" applyFill="1" applyBorder="1" applyAlignment="1" applyProtection="1">
      <alignment horizontal="left"/>
      <protection locked="0"/>
    </xf>
    <xf numFmtId="0" fontId="11" fillId="10" borderId="0" xfId="18" applyFont="1" applyFill="1" applyProtection="1">
      <protection locked="0"/>
    </xf>
    <xf numFmtId="0" fontId="12" fillId="10" borderId="0" xfId="18" applyFont="1" applyFill="1" applyProtection="1">
      <protection locked="0"/>
    </xf>
    <xf numFmtId="0" fontId="11" fillId="10" borderId="11" xfId="18" applyFont="1" applyFill="1" applyBorder="1" applyProtection="1">
      <protection locked="0"/>
    </xf>
    <xf numFmtId="0" fontId="11" fillId="42" borderId="0" xfId="18" applyFont="1" applyFill="1" applyAlignment="1">
      <alignment horizontal="center"/>
    </xf>
    <xf numFmtId="0" fontId="11" fillId="42" borderId="11" xfId="18" applyFont="1" applyFill="1" applyBorder="1" applyAlignment="1">
      <alignment horizontal="left"/>
    </xf>
    <xf numFmtId="0" fontId="12" fillId="41" borderId="18" xfId="0" applyFont="1" applyFill="1" applyBorder="1" applyAlignment="1">
      <alignment horizontal="left" vertical="center" wrapText="1"/>
    </xf>
    <xf numFmtId="0" fontId="12" fillId="41" borderId="18" xfId="0" applyFont="1" applyFill="1" applyBorder="1" applyAlignment="1">
      <alignment horizontal="center" vertical="center" wrapText="1"/>
    </xf>
    <xf numFmtId="0" fontId="47" fillId="9" borderId="18" xfId="0" applyFont="1" applyFill="1" applyBorder="1" applyAlignment="1">
      <alignment horizontal="left" vertical="center" wrapText="1"/>
    </xf>
    <xf numFmtId="0" fontId="43" fillId="0" borderId="18" xfId="0" applyFont="1" applyFill="1" applyBorder="1" applyAlignment="1">
      <alignment horizontal="left" vertical="center" wrapText="1"/>
    </xf>
    <xf numFmtId="0" fontId="43" fillId="0" borderId="18" xfId="0" applyFont="1" applyBorder="1" applyAlignment="1">
      <alignment horizontal="center" vertical="center"/>
    </xf>
    <xf numFmtId="0" fontId="43" fillId="0" borderId="18" xfId="0" applyFont="1" applyBorder="1" applyAlignment="1">
      <alignment horizontal="left"/>
    </xf>
    <xf numFmtId="0" fontId="43" fillId="0" borderId="18" xfId="0" applyFont="1" applyFill="1" applyBorder="1" applyAlignment="1">
      <alignment vertical="center" wrapText="1"/>
    </xf>
    <xf numFmtId="0" fontId="43" fillId="0" borderId="18" xfId="0" applyFont="1" applyBorder="1" applyAlignment="1">
      <alignment vertical="center"/>
    </xf>
    <xf numFmtId="0" fontId="43" fillId="0" borderId="18" xfId="0" applyFont="1" applyFill="1" applyBorder="1" applyAlignment="1">
      <alignment horizontal="center" vertical="center" wrapText="1"/>
    </xf>
    <xf numFmtId="0" fontId="43" fillId="0" borderId="0" xfId="0" applyFont="1" applyAlignment="1">
      <alignment horizontal="left" vertical="center"/>
    </xf>
    <xf numFmtId="0" fontId="43" fillId="0" borderId="0" xfId="0" applyFont="1" applyAlignment="1">
      <alignment horizontal="left"/>
    </xf>
    <xf numFmtId="0" fontId="48" fillId="0" borderId="18" xfId="0" applyFont="1" applyFill="1" applyBorder="1" applyAlignment="1">
      <alignment horizontal="center" vertical="center"/>
    </xf>
    <xf numFmtId="0" fontId="49" fillId="0" borderId="18" xfId="0" applyNumberFormat="1" applyFont="1" applyFill="1" applyBorder="1" applyAlignment="1">
      <alignment horizontal="center" vertical="center"/>
    </xf>
    <xf numFmtId="0" fontId="43" fillId="0" borderId="18" xfId="0" applyFont="1" applyBorder="1" applyAlignment="1">
      <alignment horizontal="left" vertical="center"/>
    </xf>
    <xf numFmtId="49" fontId="50" fillId="9" borderId="28" xfId="0" applyNumberFormat="1" applyFont="1" applyFill="1" applyBorder="1" applyAlignment="1">
      <alignment horizontal="left" vertical="center" wrapText="1"/>
    </xf>
    <xf numFmtId="0" fontId="37" fillId="41" borderId="18" xfId="0" applyFont="1" applyFill="1" applyBorder="1" applyAlignment="1" applyProtection="1">
      <alignment horizontal="left" vertical="top" wrapText="1"/>
      <protection locked="0"/>
    </xf>
    <xf numFmtId="0" fontId="37" fillId="9" borderId="18" xfId="0" applyFont="1" applyFill="1" applyBorder="1" applyAlignment="1" applyProtection="1">
      <alignment horizontal="left" vertical="top" wrapText="1"/>
      <protection locked="0"/>
    </xf>
    <xf numFmtId="0" fontId="12" fillId="9" borderId="0" xfId="0" applyFont="1" applyFill="1" applyAlignment="1">
      <alignment horizontal="center" vertical="center"/>
    </xf>
    <xf numFmtId="0" fontId="42" fillId="9" borderId="0" xfId="0" applyFont="1" applyFill="1" applyAlignment="1">
      <alignment horizontal="center" vertical="center"/>
    </xf>
    <xf numFmtId="0" fontId="25" fillId="9" borderId="0" xfId="0" applyFont="1" applyFill="1" applyAlignment="1">
      <alignment horizontal="center" vertical="center"/>
    </xf>
    <xf numFmtId="0" fontId="35" fillId="9" borderId="0" xfId="6" applyFont="1" applyFill="1" applyAlignment="1">
      <alignment horizontal="center" vertical="center"/>
    </xf>
    <xf numFmtId="0" fontId="27" fillId="9" borderId="0" xfId="6" applyFont="1" applyFill="1" applyAlignment="1">
      <alignment horizontal="center" vertical="center"/>
    </xf>
    <xf numFmtId="0" fontId="26" fillId="0" borderId="18" xfId="0" applyFont="1" applyBorder="1" applyAlignment="1">
      <alignment horizontal="center" vertical="center"/>
    </xf>
    <xf numFmtId="0" fontId="35" fillId="9" borderId="0" xfId="0" applyFont="1" applyFill="1" applyAlignment="1">
      <alignment horizontal="center" vertical="center"/>
    </xf>
    <xf numFmtId="0" fontId="35" fillId="9" borderId="0" xfId="6" applyFont="1" applyFill="1" applyAlignment="1">
      <alignment horizontal="center"/>
    </xf>
    <xf numFmtId="0" fontId="48" fillId="0" borderId="18" xfId="0" applyFont="1" applyFill="1" applyBorder="1" applyAlignment="1">
      <alignment horizontal="center" vertical="center" wrapText="1"/>
    </xf>
    <xf numFmtId="0" fontId="43" fillId="0" borderId="18" xfId="0" applyFont="1" applyBorder="1" applyAlignment="1">
      <alignment horizontal="center" vertical="center" wrapText="1"/>
    </xf>
    <xf numFmtId="0" fontId="35" fillId="9" borderId="0" xfId="0" applyFont="1" applyFill="1" applyAlignment="1">
      <alignment horizontal="center"/>
    </xf>
    <xf numFmtId="0" fontId="46" fillId="0" borderId="18" xfId="0" applyFont="1" applyBorder="1" applyAlignment="1">
      <alignment horizontal="center" vertical="center" wrapText="1"/>
    </xf>
    <xf numFmtId="0" fontId="11" fillId="11" borderId="13"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0" borderId="0" xfId="0" applyFont="1" applyFill="1" applyBorder="1" applyAlignment="1" applyProtection="1">
      <alignment horizontal="center"/>
      <protection locked="0"/>
    </xf>
    <xf numFmtId="0" fontId="11" fillId="10" borderId="3"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0" fontId="11" fillId="11" borderId="13"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13" xfId="0" applyFont="1" applyFill="1" applyBorder="1" applyAlignment="1">
      <alignment horizontal="center"/>
    </xf>
    <xf numFmtId="0" fontId="11" fillId="8" borderId="0" xfId="6" applyFont="1" applyFill="1" applyBorder="1" applyAlignment="1">
      <alignment horizontal="left"/>
    </xf>
    <xf numFmtId="0" fontId="19" fillId="0" borderId="0" xfId="6" applyFont="1" applyFill="1" applyBorder="1" applyAlignment="1">
      <alignment horizontal="center"/>
    </xf>
    <xf numFmtId="0" fontId="28" fillId="0" borderId="0" xfId="6" applyFont="1" applyFill="1" applyBorder="1" applyAlignment="1">
      <alignment horizontal="center"/>
    </xf>
    <xf numFmtId="0" fontId="29" fillId="0" borderId="0" xfId="6" applyFont="1" applyFill="1" applyBorder="1" applyAlignment="1">
      <alignment horizontal="center"/>
    </xf>
    <xf numFmtId="0" fontId="11" fillId="0" borderId="0" xfId="6" applyFont="1" applyFill="1" applyBorder="1" applyAlignment="1">
      <alignment horizontal="center"/>
    </xf>
    <xf numFmtId="0" fontId="11" fillId="4" borderId="0" xfId="6" applyFont="1" applyFill="1" applyBorder="1" applyAlignment="1">
      <alignment horizontal="left"/>
    </xf>
    <xf numFmtId="0" fontId="11" fillId="4" borderId="2" xfId="0" applyFont="1" applyFill="1" applyBorder="1" applyAlignment="1">
      <alignment horizontal="left" vertical="top" wrapText="1"/>
    </xf>
    <xf numFmtId="0" fontId="37" fillId="9" borderId="0" xfId="0" applyFont="1" applyFill="1" applyAlignment="1">
      <alignment horizontal="center"/>
    </xf>
    <xf numFmtId="0" fontId="28" fillId="9" borderId="0" xfId="7" applyFont="1" applyFill="1" applyAlignment="1">
      <alignment horizontal="center"/>
    </xf>
    <xf numFmtId="0" fontId="29" fillId="9" borderId="0" xfId="7" applyFont="1" applyFill="1" applyAlignment="1">
      <alignment horizontal="center"/>
    </xf>
    <xf numFmtId="0" fontId="11" fillId="9" borderId="0" xfId="7" applyFont="1" applyFill="1" applyAlignment="1">
      <alignment horizontal="center"/>
    </xf>
    <xf numFmtId="0" fontId="11" fillId="8" borderId="14" xfId="12" applyFont="1" applyFill="1" applyBorder="1" applyAlignment="1">
      <alignment horizontal="left"/>
    </xf>
    <xf numFmtId="0" fontId="19" fillId="0" borderId="4" xfId="12" applyFont="1" applyBorder="1" applyAlignment="1">
      <alignment horizontal="center"/>
    </xf>
    <xf numFmtId="0" fontId="19" fillId="0" borderId="0" xfId="12" applyFont="1" applyAlignment="1">
      <alignment horizontal="center"/>
    </xf>
    <xf numFmtId="0" fontId="28" fillId="0" borderId="4" xfId="12" applyFont="1" applyBorder="1" applyAlignment="1">
      <alignment horizontal="center"/>
    </xf>
    <xf numFmtId="0" fontId="28" fillId="0" borderId="0" xfId="12" applyFont="1" applyAlignment="1">
      <alignment horizontal="center"/>
    </xf>
    <xf numFmtId="0" fontId="29" fillId="0" borderId="4" xfId="12" applyFont="1" applyBorder="1" applyAlignment="1">
      <alignment horizontal="center"/>
    </xf>
    <xf numFmtId="0" fontId="29" fillId="0" borderId="0" xfId="12" applyFont="1" applyAlignment="1">
      <alignment horizontal="center"/>
    </xf>
    <xf numFmtId="0" fontId="11" fillId="0" borderId="11" xfId="12" applyFont="1" applyBorder="1" applyAlignment="1">
      <alignment horizontal="center"/>
    </xf>
    <xf numFmtId="0" fontId="11" fillId="0" borderId="0" xfId="12" applyFont="1" applyAlignment="1">
      <alignment horizontal="center"/>
    </xf>
    <xf numFmtId="0" fontId="11" fillId="42" borderId="0" xfId="12" applyFont="1" applyFill="1" applyAlignment="1">
      <alignment horizontal="left"/>
    </xf>
    <xf numFmtId="0" fontId="16" fillId="11" borderId="5" xfId="14" applyFont="1" applyFill="1" applyBorder="1" applyAlignment="1">
      <alignment horizontal="center" vertical="center" wrapText="1"/>
    </xf>
    <xf numFmtId="0" fontId="23" fillId="11" borderId="6" xfId="18" applyFont="1" applyFill="1" applyBorder="1" applyAlignment="1">
      <alignment horizontal="center" vertical="center" wrapText="1"/>
    </xf>
    <xf numFmtId="0" fontId="23" fillId="11" borderId="13" xfId="18" applyFont="1" applyFill="1" applyBorder="1" applyAlignment="1">
      <alignment horizontal="center" vertical="center" wrapText="1"/>
    </xf>
    <xf numFmtId="0" fontId="11" fillId="10" borderId="0" xfId="14" applyFont="1" applyFill="1" applyAlignment="1">
      <alignment horizontal="left"/>
    </xf>
    <xf numFmtId="0" fontId="11" fillId="10" borderId="12" xfId="14" applyFont="1" applyFill="1" applyBorder="1" applyAlignment="1">
      <alignment horizontal="left"/>
    </xf>
    <xf numFmtId="0" fontId="23" fillId="11" borderId="6" xfId="18" applyFont="1" applyFill="1" applyBorder="1" applyAlignment="1">
      <alignment horizontal="center" vertical="center"/>
    </xf>
    <xf numFmtId="0" fontId="23" fillId="11" borderId="13" xfId="18" applyFont="1" applyFill="1" applyBorder="1" applyAlignment="1">
      <alignment horizontal="center" vertical="center"/>
    </xf>
    <xf numFmtId="0" fontId="16" fillId="11" borderId="5" xfId="14" applyFont="1" applyFill="1" applyBorder="1" applyAlignment="1">
      <alignment horizontal="center" vertical="center"/>
    </xf>
    <xf numFmtId="0" fontId="23" fillId="11" borderId="5" xfId="18" applyFont="1" applyFill="1" applyBorder="1" applyAlignment="1">
      <alignment horizontal="center" vertical="center"/>
    </xf>
    <xf numFmtId="0" fontId="23" fillId="11" borderId="5" xfId="18" applyFont="1" applyFill="1" applyBorder="1" applyAlignment="1">
      <alignment horizontal="center" textRotation="90"/>
    </xf>
    <xf numFmtId="0" fontId="11" fillId="42" borderId="0" xfId="14" applyFont="1" applyFill="1" applyAlignment="1">
      <alignment horizontal="left"/>
    </xf>
    <xf numFmtId="0" fontId="11" fillId="42" borderId="12" xfId="14" applyFont="1" applyFill="1" applyBorder="1" applyAlignment="1">
      <alignment horizontal="left"/>
    </xf>
    <xf numFmtId="0" fontId="19" fillId="0" borderId="9" xfId="14" applyFont="1" applyBorder="1" applyAlignment="1">
      <alignment horizontal="center"/>
    </xf>
    <xf numFmtId="0" fontId="19" fillId="0" borderId="10" xfId="14" applyFont="1" applyBorder="1" applyAlignment="1">
      <alignment horizontal="center"/>
    </xf>
    <xf numFmtId="0" fontId="19" fillId="0" borderId="16" xfId="14" applyFont="1" applyBorder="1" applyAlignment="1">
      <alignment horizontal="center"/>
    </xf>
    <xf numFmtId="0" fontId="28" fillId="0" borderId="11" xfId="14" applyFont="1" applyBorder="1" applyAlignment="1">
      <alignment horizontal="center"/>
    </xf>
    <xf numFmtId="0" fontId="28" fillId="0" borderId="0" xfId="14" applyFont="1" applyAlignment="1">
      <alignment horizontal="center"/>
    </xf>
    <xf numFmtId="0" fontId="28" fillId="0" borderId="12" xfId="14" applyFont="1" applyBorder="1" applyAlignment="1">
      <alignment horizontal="center"/>
    </xf>
    <xf numFmtId="0" fontId="29" fillId="0" borderId="11" xfId="14" applyFont="1" applyBorder="1" applyAlignment="1">
      <alignment horizontal="center"/>
    </xf>
    <xf numFmtId="0" fontId="29" fillId="0" borderId="0" xfId="14" applyFont="1" applyAlignment="1">
      <alignment horizontal="center"/>
    </xf>
    <xf numFmtId="0" fontId="29" fillId="0" borderId="12" xfId="14" applyFont="1" applyBorder="1" applyAlignment="1">
      <alignment horizontal="center"/>
    </xf>
    <xf numFmtId="0" fontId="11" fillId="0" borderId="11" xfId="14" applyFont="1" applyBorder="1" applyAlignment="1">
      <alignment horizontal="center"/>
    </xf>
    <xf numFmtId="0" fontId="11" fillId="0" borderId="0" xfId="14" applyFont="1" applyAlignment="1">
      <alignment horizontal="center"/>
    </xf>
    <xf numFmtId="0" fontId="11" fillId="0" borderId="12" xfId="14" applyFont="1" applyBorder="1" applyAlignment="1">
      <alignment horizontal="center"/>
    </xf>
    <xf numFmtId="0" fontId="16" fillId="11" borderId="5" xfId="18" applyFont="1" applyFill="1" applyBorder="1" applyAlignment="1">
      <alignment horizontal="center" vertical="center" wrapText="1"/>
    </xf>
    <xf numFmtId="0" fontId="11" fillId="10" borderId="0" xfId="18" applyFont="1" applyFill="1" applyAlignment="1">
      <alignment horizontal="left"/>
    </xf>
    <xf numFmtId="0" fontId="11" fillId="10" borderId="12" xfId="18" applyFont="1" applyFill="1" applyBorder="1" applyAlignment="1">
      <alignment horizontal="left"/>
    </xf>
    <xf numFmtId="0" fontId="11" fillId="42" borderId="0" xfId="18" applyFont="1" applyFill="1" applyAlignment="1">
      <alignment horizontal="left"/>
    </xf>
    <xf numFmtId="0" fontId="11" fillId="42" borderId="12" xfId="18" applyFont="1" applyFill="1" applyBorder="1" applyAlignment="1">
      <alignment horizontal="left"/>
    </xf>
    <xf numFmtId="0" fontId="19" fillId="0" borderId="9" xfId="18" applyFont="1" applyBorder="1" applyAlignment="1">
      <alignment horizontal="center"/>
    </xf>
    <xf numFmtId="0" fontId="19" fillId="0" borderId="10" xfId="18" applyFont="1" applyBorder="1" applyAlignment="1">
      <alignment horizontal="center"/>
    </xf>
    <xf numFmtId="0" fontId="19" fillId="0" borderId="16" xfId="18" applyFont="1" applyBorder="1" applyAlignment="1">
      <alignment horizontal="center"/>
    </xf>
    <xf numFmtId="0" fontId="28" fillId="0" borderId="11" xfId="18" applyFont="1" applyBorder="1" applyAlignment="1">
      <alignment horizontal="center"/>
    </xf>
    <xf numFmtId="0" fontId="28" fillId="0" borderId="0" xfId="18" applyFont="1" applyAlignment="1">
      <alignment horizontal="center"/>
    </xf>
    <xf numFmtId="0" fontId="28" fillId="0" borderId="12" xfId="18" applyFont="1" applyBorder="1" applyAlignment="1">
      <alignment horizontal="center"/>
    </xf>
    <xf numFmtId="0" fontId="29" fillId="0" borderId="11" xfId="18" applyFont="1" applyBorder="1" applyAlignment="1">
      <alignment horizontal="center"/>
    </xf>
    <xf numFmtId="0" fontId="29" fillId="0" borderId="0" xfId="18" applyFont="1" applyAlignment="1">
      <alignment horizontal="center"/>
    </xf>
    <xf numFmtId="0" fontId="29" fillId="0" borderId="12" xfId="18" applyFont="1" applyBorder="1" applyAlignment="1">
      <alignment horizontal="center"/>
    </xf>
    <xf numFmtId="0" fontId="11" fillId="0" borderId="11" xfId="18" applyFont="1" applyBorder="1" applyAlignment="1">
      <alignment horizontal="center"/>
    </xf>
    <xf numFmtId="0" fontId="11" fillId="0" borderId="0" xfId="18" applyFont="1" applyAlignment="1">
      <alignment horizontal="center"/>
    </xf>
    <xf numFmtId="0" fontId="11" fillId="0" borderId="12" xfId="18" applyFont="1" applyBorder="1" applyAlignment="1">
      <alignment horizontal="center"/>
    </xf>
  </cellXfs>
  <cellStyles count="19">
    <cellStyle name="Millares 2" xfId="1"/>
    <cellStyle name="Millares 2 2" xfId="10"/>
    <cellStyle name="Millares 2 2 2" xfId="17"/>
    <cellStyle name="Millares 2 3" xfId="16"/>
    <cellStyle name="Millares 3" xfId="5"/>
    <cellStyle name="Millares 4" xfId="15"/>
    <cellStyle name="Normal" xfId="0" builtinId="0"/>
    <cellStyle name="Normal 2" xfId="2"/>
    <cellStyle name="Normal 2 2" xfId="3"/>
    <cellStyle name="Normal 2 2 2" xfId="11"/>
    <cellStyle name="Normal 2 2 3" xfId="18"/>
    <cellStyle name="Normal 2 3" xfId="9"/>
    <cellStyle name="Normal 2 3 2" xfId="14"/>
    <cellStyle name="Normal 2 4" xfId="13"/>
    <cellStyle name="Normal 3" xfId="4"/>
    <cellStyle name="Normal 4" xfId="6"/>
    <cellStyle name="Normal 4 2" xfId="7"/>
    <cellStyle name="Normal 4 3" xfId="8"/>
    <cellStyle name="Normal 5" xfId="12"/>
  </cellStyles>
  <dxfs count="29">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28575</xdr:rowOff>
    </xdr:from>
    <xdr:to>
      <xdr:col>0</xdr:col>
      <xdr:colOff>2028825</xdr:colOff>
      <xdr:row>5</xdr:row>
      <xdr:rowOff>28748</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8575"/>
          <a:ext cx="1819275" cy="876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1</xdr:col>
      <xdr:colOff>533400</xdr:colOff>
      <xdr:row>4</xdr:row>
      <xdr:rowOff>163964</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oneCellAnchor>
    <xdr:from>
      <xdr:col>2</xdr:col>
      <xdr:colOff>647700</xdr:colOff>
      <xdr:row>90</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41102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49</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49</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49</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49</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49</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49</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49</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49</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285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49</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2905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90</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39578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533400</xdr:colOff>
      <xdr:row>7</xdr:row>
      <xdr:rowOff>0</xdr:rowOff>
    </xdr:from>
    <xdr:ext cx="555171" cy="0"/>
    <xdr:pic>
      <xdr:nvPicPr>
        <xdr:cNvPr id="2" name="2 Imagen">
          <a:extLst>
            <a:ext uri="{FF2B5EF4-FFF2-40B4-BE49-F238E27FC236}">
              <a16:creationId xmlns:a16="http://schemas.microsoft.com/office/drawing/2014/main" xmlns="" id="{61A23ADB-2D9F-4667-ADD6-54E03911B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486" y="1295400"/>
          <a:ext cx="55517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906361" cy="832930"/>
    <xdr:pic>
      <xdr:nvPicPr>
        <xdr:cNvPr id="3" name="Imagen 2">
          <a:extLst>
            <a:ext uri="{FF2B5EF4-FFF2-40B4-BE49-F238E27FC236}">
              <a16:creationId xmlns:a16="http://schemas.microsoft.com/office/drawing/2014/main" xmlns="" id="{F0A3C005-8450-4CB0-B224-2495C6B25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06361" cy="83293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5080</xdr:colOff>
      <xdr:row>141</xdr:row>
      <xdr:rowOff>0</xdr:rowOff>
    </xdr:from>
    <xdr:to>
      <xdr:col>5</xdr:col>
      <xdr:colOff>150872</xdr:colOff>
      <xdr:row>141</xdr:row>
      <xdr:rowOff>0</xdr:rowOff>
    </xdr:to>
    <xdr:sp macro="" textlink="">
      <xdr:nvSpPr>
        <xdr:cNvPr id="2" name="Text Box 6">
          <a:extLst>
            <a:ext uri="{FF2B5EF4-FFF2-40B4-BE49-F238E27FC236}">
              <a16:creationId xmlns:a16="http://schemas.microsoft.com/office/drawing/2014/main" xmlns="" id="{6DA21A20-CDE0-4DF2-9143-6AB416B12C99}"/>
            </a:ext>
          </a:extLst>
        </xdr:cNvPr>
        <xdr:cNvSpPr txBox="1">
          <a:spLocks noChangeArrowheads="1"/>
        </xdr:cNvSpPr>
      </xdr:nvSpPr>
      <xdr:spPr bwMode="auto">
        <a:xfrm>
          <a:off x="4032794" y="26093057"/>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204</xdr:row>
      <xdr:rowOff>160020</xdr:rowOff>
    </xdr:from>
    <xdr:to>
      <xdr:col>5</xdr:col>
      <xdr:colOff>407745</xdr:colOff>
      <xdr:row>204</xdr:row>
      <xdr:rowOff>160655</xdr:rowOff>
    </xdr:to>
    <xdr:sp macro="" textlink="">
      <xdr:nvSpPr>
        <xdr:cNvPr id="3" name="Text Box 3">
          <a:extLst>
            <a:ext uri="{FF2B5EF4-FFF2-40B4-BE49-F238E27FC236}">
              <a16:creationId xmlns:a16="http://schemas.microsoft.com/office/drawing/2014/main" xmlns="" id="{A677CDF6-81D4-445D-B8AB-D2B7C86C1914}"/>
            </a:ext>
          </a:extLst>
        </xdr:cNvPr>
        <xdr:cNvSpPr txBox="1">
          <a:spLocks noChangeArrowheads="1"/>
        </xdr:cNvSpPr>
      </xdr:nvSpPr>
      <xdr:spPr bwMode="auto">
        <a:xfrm>
          <a:off x="4030889" y="37911677"/>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141</xdr:row>
      <xdr:rowOff>0</xdr:rowOff>
    </xdr:from>
    <xdr:to>
      <xdr:col>5</xdr:col>
      <xdr:colOff>150872</xdr:colOff>
      <xdr:row>141</xdr:row>
      <xdr:rowOff>0</xdr:rowOff>
    </xdr:to>
    <xdr:sp macro="" textlink="">
      <xdr:nvSpPr>
        <xdr:cNvPr id="4" name="Text Box 6">
          <a:extLst>
            <a:ext uri="{FF2B5EF4-FFF2-40B4-BE49-F238E27FC236}">
              <a16:creationId xmlns:a16="http://schemas.microsoft.com/office/drawing/2014/main" xmlns="" id="{4068B40B-40D8-411F-8146-AF55D324741F}"/>
            </a:ext>
          </a:extLst>
        </xdr:cNvPr>
        <xdr:cNvSpPr txBox="1">
          <a:spLocks noChangeArrowheads="1"/>
        </xdr:cNvSpPr>
      </xdr:nvSpPr>
      <xdr:spPr bwMode="auto">
        <a:xfrm>
          <a:off x="4032794" y="26093057"/>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204</xdr:row>
      <xdr:rowOff>160020</xdr:rowOff>
    </xdr:from>
    <xdr:to>
      <xdr:col>5</xdr:col>
      <xdr:colOff>407745</xdr:colOff>
      <xdr:row>204</xdr:row>
      <xdr:rowOff>160655</xdr:rowOff>
    </xdr:to>
    <xdr:sp macro="" textlink="">
      <xdr:nvSpPr>
        <xdr:cNvPr id="5" name="Text Box 3">
          <a:extLst>
            <a:ext uri="{FF2B5EF4-FFF2-40B4-BE49-F238E27FC236}">
              <a16:creationId xmlns:a16="http://schemas.microsoft.com/office/drawing/2014/main" xmlns="" id="{99765C26-4664-4F4A-BBA2-2B8C4B30A63D}"/>
            </a:ext>
          </a:extLst>
        </xdr:cNvPr>
        <xdr:cNvSpPr txBox="1">
          <a:spLocks noChangeArrowheads="1"/>
        </xdr:cNvSpPr>
      </xdr:nvSpPr>
      <xdr:spPr bwMode="auto">
        <a:xfrm>
          <a:off x="4030889" y="37911677"/>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141</xdr:row>
      <xdr:rowOff>0</xdr:rowOff>
    </xdr:from>
    <xdr:to>
      <xdr:col>5</xdr:col>
      <xdr:colOff>150872</xdr:colOff>
      <xdr:row>141</xdr:row>
      <xdr:rowOff>0</xdr:rowOff>
    </xdr:to>
    <xdr:sp macro="" textlink="">
      <xdr:nvSpPr>
        <xdr:cNvPr id="6" name="Text Box 6">
          <a:extLst>
            <a:ext uri="{FF2B5EF4-FFF2-40B4-BE49-F238E27FC236}">
              <a16:creationId xmlns:a16="http://schemas.microsoft.com/office/drawing/2014/main" xmlns="" id="{58A63EC4-7183-4989-B607-C7606F61BEB7}"/>
            </a:ext>
          </a:extLst>
        </xdr:cNvPr>
        <xdr:cNvSpPr txBox="1">
          <a:spLocks noChangeArrowheads="1"/>
        </xdr:cNvSpPr>
      </xdr:nvSpPr>
      <xdr:spPr bwMode="auto">
        <a:xfrm>
          <a:off x="4032794" y="26093057"/>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204</xdr:row>
      <xdr:rowOff>160020</xdr:rowOff>
    </xdr:from>
    <xdr:to>
      <xdr:col>5</xdr:col>
      <xdr:colOff>407745</xdr:colOff>
      <xdr:row>204</xdr:row>
      <xdr:rowOff>160655</xdr:rowOff>
    </xdr:to>
    <xdr:sp macro="" textlink="">
      <xdr:nvSpPr>
        <xdr:cNvPr id="7" name="Text Box 3">
          <a:extLst>
            <a:ext uri="{FF2B5EF4-FFF2-40B4-BE49-F238E27FC236}">
              <a16:creationId xmlns:a16="http://schemas.microsoft.com/office/drawing/2014/main" xmlns="" id="{E784A983-CD9E-4C17-B6DE-DBAD3BDD30C7}"/>
            </a:ext>
          </a:extLst>
        </xdr:cNvPr>
        <xdr:cNvSpPr txBox="1">
          <a:spLocks noChangeArrowheads="1"/>
        </xdr:cNvSpPr>
      </xdr:nvSpPr>
      <xdr:spPr bwMode="auto">
        <a:xfrm>
          <a:off x="4030889" y="37911677"/>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141</xdr:row>
      <xdr:rowOff>0</xdr:rowOff>
    </xdr:from>
    <xdr:to>
      <xdr:col>5</xdr:col>
      <xdr:colOff>150872</xdr:colOff>
      <xdr:row>141</xdr:row>
      <xdr:rowOff>0</xdr:rowOff>
    </xdr:to>
    <xdr:sp macro="" textlink="">
      <xdr:nvSpPr>
        <xdr:cNvPr id="8" name="Text Box 6">
          <a:extLst>
            <a:ext uri="{FF2B5EF4-FFF2-40B4-BE49-F238E27FC236}">
              <a16:creationId xmlns:a16="http://schemas.microsoft.com/office/drawing/2014/main" xmlns="" id="{E0BDDF11-51D7-4D10-A020-60BE2120C963}"/>
            </a:ext>
          </a:extLst>
        </xdr:cNvPr>
        <xdr:cNvSpPr txBox="1">
          <a:spLocks noChangeArrowheads="1"/>
        </xdr:cNvSpPr>
      </xdr:nvSpPr>
      <xdr:spPr bwMode="auto">
        <a:xfrm>
          <a:off x="4032794" y="26093057"/>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204</xdr:row>
      <xdr:rowOff>160020</xdr:rowOff>
    </xdr:from>
    <xdr:to>
      <xdr:col>5</xdr:col>
      <xdr:colOff>407745</xdr:colOff>
      <xdr:row>204</xdr:row>
      <xdr:rowOff>160655</xdr:rowOff>
    </xdr:to>
    <xdr:sp macro="" textlink="">
      <xdr:nvSpPr>
        <xdr:cNvPr id="9" name="Text Box 3">
          <a:extLst>
            <a:ext uri="{FF2B5EF4-FFF2-40B4-BE49-F238E27FC236}">
              <a16:creationId xmlns:a16="http://schemas.microsoft.com/office/drawing/2014/main" xmlns="" id="{0114CB56-2ABF-4BDE-997E-DC4BB46B10EC}"/>
            </a:ext>
          </a:extLst>
        </xdr:cNvPr>
        <xdr:cNvSpPr txBox="1">
          <a:spLocks noChangeArrowheads="1"/>
        </xdr:cNvSpPr>
      </xdr:nvSpPr>
      <xdr:spPr bwMode="auto">
        <a:xfrm>
          <a:off x="4030889" y="37911677"/>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147</xdr:row>
      <xdr:rowOff>0</xdr:rowOff>
    </xdr:from>
    <xdr:to>
      <xdr:col>5</xdr:col>
      <xdr:colOff>150872</xdr:colOff>
      <xdr:row>147</xdr:row>
      <xdr:rowOff>0</xdr:rowOff>
    </xdr:to>
    <xdr:sp macro="" textlink="">
      <xdr:nvSpPr>
        <xdr:cNvPr id="10" name="Text Box 6">
          <a:extLst>
            <a:ext uri="{FF2B5EF4-FFF2-40B4-BE49-F238E27FC236}">
              <a16:creationId xmlns:a16="http://schemas.microsoft.com/office/drawing/2014/main" xmlns="" id="{434F7985-B895-4866-BF12-0024806E9569}"/>
            </a:ext>
          </a:extLst>
        </xdr:cNvPr>
        <xdr:cNvSpPr txBox="1">
          <a:spLocks noChangeArrowheads="1"/>
        </xdr:cNvSpPr>
      </xdr:nvSpPr>
      <xdr:spPr bwMode="auto">
        <a:xfrm>
          <a:off x="4032794" y="2720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1" name="Text Box 3">
          <a:extLst>
            <a:ext uri="{FF2B5EF4-FFF2-40B4-BE49-F238E27FC236}">
              <a16:creationId xmlns:a16="http://schemas.microsoft.com/office/drawing/2014/main" xmlns="" id="{6A0ADEDF-C425-4A7B-A03A-0E73C8467580}"/>
            </a:ext>
          </a:extLst>
        </xdr:cNvPr>
        <xdr:cNvSpPr txBox="1">
          <a:spLocks noChangeArrowheads="1"/>
        </xdr:cNvSpPr>
      </xdr:nvSpPr>
      <xdr:spPr bwMode="auto">
        <a:xfrm>
          <a:off x="4030889" y="41982934"/>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147</xdr:row>
      <xdr:rowOff>0</xdr:rowOff>
    </xdr:from>
    <xdr:to>
      <xdr:col>5</xdr:col>
      <xdr:colOff>150872</xdr:colOff>
      <xdr:row>147</xdr:row>
      <xdr:rowOff>0</xdr:rowOff>
    </xdr:to>
    <xdr:sp macro="" textlink="">
      <xdr:nvSpPr>
        <xdr:cNvPr id="12" name="Text Box 6">
          <a:extLst>
            <a:ext uri="{FF2B5EF4-FFF2-40B4-BE49-F238E27FC236}">
              <a16:creationId xmlns:a16="http://schemas.microsoft.com/office/drawing/2014/main" xmlns="" id="{C0C50F5C-0C28-4FF8-9FDB-C3FB6FD561A9}"/>
            </a:ext>
          </a:extLst>
        </xdr:cNvPr>
        <xdr:cNvSpPr txBox="1">
          <a:spLocks noChangeArrowheads="1"/>
        </xdr:cNvSpPr>
      </xdr:nvSpPr>
      <xdr:spPr bwMode="auto">
        <a:xfrm>
          <a:off x="4032794" y="2720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3" name="Text Box 3">
          <a:extLst>
            <a:ext uri="{FF2B5EF4-FFF2-40B4-BE49-F238E27FC236}">
              <a16:creationId xmlns:a16="http://schemas.microsoft.com/office/drawing/2014/main" xmlns="" id="{C5346A02-B3C1-431D-85AA-50B45BE811F3}"/>
            </a:ext>
          </a:extLst>
        </xdr:cNvPr>
        <xdr:cNvSpPr txBox="1">
          <a:spLocks noChangeArrowheads="1"/>
        </xdr:cNvSpPr>
      </xdr:nvSpPr>
      <xdr:spPr bwMode="auto">
        <a:xfrm>
          <a:off x="4030889" y="41982934"/>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147</xdr:row>
      <xdr:rowOff>0</xdr:rowOff>
    </xdr:from>
    <xdr:to>
      <xdr:col>5</xdr:col>
      <xdr:colOff>150872</xdr:colOff>
      <xdr:row>147</xdr:row>
      <xdr:rowOff>0</xdr:rowOff>
    </xdr:to>
    <xdr:sp macro="" textlink="">
      <xdr:nvSpPr>
        <xdr:cNvPr id="14" name="Text Box 6">
          <a:extLst>
            <a:ext uri="{FF2B5EF4-FFF2-40B4-BE49-F238E27FC236}">
              <a16:creationId xmlns:a16="http://schemas.microsoft.com/office/drawing/2014/main" xmlns="" id="{476687D6-213B-4F11-99E6-9BBD94D8821B}"/>
            </a:ext>
          </a:extLst>
        </xdr:cNvPr>
        <xdr:cNvSpPr txBox="1">
          <a:spLocks noChangeArrowheads="1"/>
        </xdr:cNvSpPr>
      </xdr:nvSpPr>
      <xdr:spPr bwMode="auto">
        <a:xfrm>
          <a:off x="4032794" y="2720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5" name="Text Box 3">
          <a:extLst>
            <a:ext uri="{FF2B5EF4-FFF2-40B4-BE49-F238E27FC236}">
              <a16:creationId xmlns:a16="http://schemas.microsoft.com/office/drawing/2014/main" xmlns="" id="{4008D2D6-9EAF-4931-B7FF-7158EA65AEC2}"/>
            </a:ext>
          </a:extLst>
        </xdr:cNvPr>
        <xdr:cNvSpPr txBox="1">
          <a:spLocks noChangeArrowheads="1"/>
        </xdr:cNvSpPr>
      </xdr:nvSpPr>
      <xdr:spPr bwMode="auto">
        <a:xfrm>
          <a:off x="4030889" y="41982934"/>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147</xdr:row>
      <xdr:rowOff>0</xdr:rowOff>
    </xdr:from>
    <xdr:to>
      <xdr:col>5</xdr:col>
      <xdr:colOff>150872</xdr:colOff>
      <xdr:row>147</xdr:row>
      <xdr:rowOff>0</xdr:rowOff>
    </xdr:to>
    <xdr:sp macro="" textlink="">
      <xdr:nvSpPr>
        <xdr:cNvPr id="16" name="Text Box 6">
          <a:extLst>
            <a:ext uri="{FF2B5EF4-FFF2-40B4-BE49-F238E27FC236}">
              <a16:creationId xmlns:a16="http://schemas.microsoft.com/office/drawing/2014/main" xmlns="" id="{F424ABD5-626C-4104-9C18-9140EBC2E601}"/>
            </a:ext>
          </a:extLst>
        </xdr:cNvPr>
        <xdr:cNvSpPr txBox="1">
          <a:spLocks noChangeArrowheads="1"/>
        </xdr:cNvSpPr>
      </xdr:nvSpPr>
      <xdr:spPr bwMode="auto">
        <a:xfrm>
          <a:off x="4032794" y="2720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7" name="Text Box 3">
          <a:extLst>
            <a:ext uri="{FF2B5EF4-FFF2-40B4-BE49-F238E27FC236}">
              <a16:creationId xmlns:a16="http://schemas.microsoft.com/office/drawing/2014/main" xmlns="" id="{BB676A33-1FD9-41E6-8536-21DDC99D25AC}"/>
            </a:ext>
          </a:extLst>
        </xdr:cNvPr>
        <xdr:cNvSpPr txBox="1">
          <a:spLocks noChangeArrowheads="1"/>
        </xdr:cNvSpPr>
      </xdr:nvSpPr>
      <xdr:spPr bwMode="auto">
        <a:xfrm>
          <a:off x="4030889" y="41982934"/>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oneCellAnchor>
    <xdr:from>
      <xdr:col>0</xdr:col>
      <xdr:colOff>0</xdr:colOff>
      <xdr:row>0</xdr:row>
      <xdr:rowOff>0</xdr:rowOff>
    </xdr:from>
    <xdr:ext cx="1911652" cy="888569"/>
    <xdr:pic>
      <xdr:nvPicPr>
        <xdr:cNvPr id="18" name="Imagen 17">
          <a:extLst>
            <a:ext uri="{FF2B5EF4-FFF2-40B4-BE49-F238E27FC236}">
              <a16:creationId xmlns:a16="http://schemas.microsoft.com/office/drawing/2014/main" xmlns="" id="{E3279961-7E88-4361-83F2-B601D2841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11652" cy="88856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5</xdr:col>
      <xdr:colOff>5080</xdr:colOff>
      <xdr:row>141</xdr:row>
      <xdr:rowOff>0</xdr:rowOff>
    </xdr:from>
    <xdr:to>
      <xdr:col>5</xdr:col>
      <xdr:colOff>150872</xdr:colOff>
      <xdr:row>141</xdr:row>
      <xdr:rowOff>0</xdr:rowOff>
    </xdr:to>
    <xdr:sp macro="" textlink="">
      <xdr:nvSpPr>
        <xdr:cNvPr id="2" name="Text Box 6">
          <a:extLst>
            <a:ext uri="{FF2B5EF4-FFF2-40B4-BE49-F238E27FC236}">
              <a16:creationId xmlns:a16="http://schemas.microsoft.com/office/drawing/2014/main" xmlns="" id="{D0B4EAF8-80F9-47D1-AE61-8CBABC343B8A}"/>
            </a:ext>
          </a:extLst>
        </xdr:cNvPr>
        <xdr:cNvSpPr txBox="1">
          <a:spLocks noChangeArrowheads="1"/>
        </xdr:cNvSpPr>
      </xdr:nvSpPr>
      <xdr:spPr bwMode="auto">
        <a:xfrm>
          <a:off x="4032794" y="26093057"/>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204</xdr:row>
      <xdr:rowOff>160020</xdr:rowOff>
    </xdr:from>
    <xdr:to>
      <xdr:col>5</xdr:col>
      <xdr:colOff>407745</xdr:colOff>
      <xdr:row>204</xdr:row>
      <xdr:rowOff>160655</xdr:rowOff>
    </xdr:to>
    <xdr:sp macro="" textlink="">
      <xdr:nvSpPr>
        <xdr:cNvPr id="3" name="Text Box 3">
          <a:extLst>
            <a:ext uri="{FF2B5EF4-FFF2-40B4-BE49-F238E27FC236}">
              <a16:creationId xmlns:a16="http://schemas.microsoft.com/office/drawing/2014/main" xmlns="" id="{9F027BB8-FEB5-4B12-B014-F14844648B4F}"/>
            </a:ext>
          </a:extLst>
        </xdr:cNvPr>
        <xdr:cNvSpPr txBox="1">
          <a:spLocks noChangeArrowheads="1"/>
        </xdr:cNvSpPr>
      </xdr:nvSpPr>
      <xdr:spPr bwMode="auto">
        <a:xfrm>
          <a:off x="4030889" y="37911677"/>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141</xdr:row>
      <xdr:rowOff>0</xdr:rowOff>
    </xdr:from>
    <xdr:to>
      <xdr:col>5</xdr:col>
      <xdr:colOff>150872</xdr:colOff>
      <xdr:row>141</xdr:row>
      <xdr:rowOff>0</xdr:rowOff>
    </xdr:to>
    <xdr:sp macro="" textlink="">
      <xdr:nvSpPr>
        <xdr:cNvPr id="4" name="Text Box 6">
          <a:extLst>
            <a:ext uri="{FF2B5EF4-FFF2-40B4-BE49-F238E27FC236}">
              <a16:creationId xmlns:a16="http://schemas.microsoft.com/office/drawing/2014/main" xmlns="" id="{C476F893-42B1-48B6-9C92-71A290BC269F}"/>
            </a:ext>
          </a:extLst>
        </xdr:cNvPr>
        <xdr:cNvSpPr txBox="1">
          <a:spLocks noChangeArrowheads="1"/>
        </xdr:cNvSpPr>
      </xdr:nvSpPr>
      <xdr:spPr bwMode="auto">
        <a:xfrm>
          <a:off x="4032794" y="26093057"/>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204</xdr:row>
      <xdr:rowOff>160020</xdr:rowOff>
    </xdr:from>
    <xdr:to>
      <xdr:col>5</xdr:col>
      <xdr:colOff>407745</xdr:colOff>
      <xdr:row>204</xdr:row>
      <xdr:rowOff>160655</xdr:rowOff>
    </xdr:to>
    <xdr:sp macro="" textlink="">
      <xdr:nvSpPr>
        <xdr:cNvPr id="5" name="Text Box 3">
          <a:extLst>
            <a:ext uri="{FF2B5EF4-FFF2-40B4-BE49-F238E27FC236}">
              <a16:creationId xmlns:a16="http://schemas.microsoft.com/office/drawing/2014/main" xmlns="" id="{2D4C1C59-F40A-43A6-9082-F747D4739C94}"/>
            </a:ext>
          </a:extLst>
        </xdr:cNvPr>
        <xdr:cNvSpPr txBox="1">
          <a:spLocks noChangeArrowheads="1"/>
        </xdr:cNvSpPr>
      </xdr:nvSpPr>
      <xdr:spPr bwMode="auto">
        <a:xfrm>
          <a:off x="4030889" y="37911677"/>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141</xdr:row>
      <xdr:rowOff>0</xdr:rowOff>
    </xdr:from>
    <xdr:to>
      <xdr:col>5</xdr:col>
      <xdr:colOff>150872</xdr:colOff>
      <xdr:row>141</xdr:row>
      <xdr:rowOff>0</xdr:rowOff>
    </xdr:to>
    <xdr:sp macro="" textlink="">
      <xdr:nvSpPr>
        <xdr:cNvPr id="6" name="Text Box 6">
          <a:extLst>
            <a:ext uri="{FF2B5EF4-FFF2-40B4-BE49-F238E27FC236}">
              <a16:creationId xmlns:a16="http://schemas.microsoft.com/office/drawing/2014/main" xmlns="" id="{2482C67D-1D9B-465C-8336-6E90D6F401A9}"/>
            </a:ext>
          </a:extLst>
        </xdr:cNvPr>
        <xdr:cNvSpPr txBox="1">
          <a:spLocks noChangeArrowheads="1"/>
        </xdr:cNvSpPr>
      </xdr:nvSpPr>
      <xdr:spPr bwMode="auto">
        <a:xfrm>
          <a:off x="4032794" y="26093057"/>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204</xdr:row>
      <xdr:rowOff>160020</xdr:rowOff>
    </xdr:from>
    <xdr:to>
      <xdr:col>5</xdr:col>
      <xdr:colOff>407745</xdr:colOff>
      <xdr:row>204</xdr:row>
      <xdr:rowOff>160655</xdr:rowOff>
    </xdr:to>
    <xdr:sp macro="" textlink="">
      <xdr:nvSpPr>
        <xdr:cNvPr id="7" name="Text Box 3">
          <a:extLst>
            <a:ext uri="{FF2B5EF4-FFF2-40B4-BE49-F238E27FC236}">
              <a16:creationId xmlns:a16="http://schemas.microsoft.com/office/drawing/2014/main" xmlns="" id="{5F65A685-600D-4A50-B66A-BF0DDFE345C8}"/>
            </a:ext>
          </a:extLst>
        </xdr:cNvPr>
        <xdr:cNvSpPr txBox="1">
          <a:spLocks noChangeArrowheads="1"/>
        </xdr:cNvSpPr>
      </xdr:nvSpPr>
      <xdr:spPr bwMode="auto">
        <a:xfrm>
          <a:off x="4030889" y="37911677"/>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141</xdr:row>
      <xdr:rowOff>0</xdr:rowOff>
    </xdr:from>
    <xdr:to>
      <xdr:col>5</xdr:col>
      <xdr:colOff>150872</xdr:colOff>
      <xdr:row>141</xdr:row>
      <xdr:rowOff>0</xdr:rowOff>
    </xdr:to>
    <xdr:sp macro="" textlink="">
      <xdr:nvSpPr>
        <xdr:cNvPr id="8" name="Text Box 6">
          <a:extLst>
            <a:ext uri="{FF2B5EF4-FFF2-40B4-BE49-F238E27FC236}">
              <a16:creationId xmlns:a16="http://schemas.microsoft.com/office/drawing/2014/main" xmlns="" id="{7FA24747-A510-4275-9EFA-6D303CE72626}"/>
            </a:ext>
          </a:extLst>
        </xdr:cNvPr>
        <xdr:cNvSpPr txBox="1">
          <a:spLocks noChangeArrowheads="1"/>
        </xdr:cNvSpPr>
      </xdr:nvSpPr>
      <xdr:spPr bwMode="auto">
        <a:xfrm>
          <a:off x="4032794" y="26093057"/>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204</xdr:row>
      <xdr:rowOff>160020</xdr:rowOff>
    </xdr:from>
    <xdr:to>
      <xdr:col>5</xdr:col>
      <xdr:colOff>407745</xdr:colOff>
      <xdr:row>204</xdr:row>
      <xdr:rowOff>160655</xdr:rowOff>
    </xdr:to>
    <xdr:sp macro="" textlink="">
      <xdr:nvSpPr>
        <xdr:cNvPr id="9" name="Text Box 3">
          <a:extLst>
            <a:ext uri="{FF2B5EF4-FFF2-40B4-BE49-F238E27FC236}">
              <a16:creationId xmlns:a16="http://schemas.microsoft.com/office/drawing/2014/main" xmlns="" id="{1EA7B63A-49C4-4F53-B3B6-12708660661C}"/>
            </a:ext>
          </a:extLst>
        </xdr:cNvPr>
        <xdr:cNvSpPr txBox="1">
          <a:spLocks noChangeArrowheads="1"/>
        </xdr:cNvSpPr>
      </xdr:nvSpPr>
      <xdr:spPr bwMode="auto">
        <a:xfrm>
          <a:off x="4030889" y="37911677"/>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147</xdr:row>
      <xdr:rowOff>0</xdr:rowOff>
    </xdr:from>
    <xdr:to>
      <xdr:col>5</xdr:col>
      <xdr:colOff>150872</xdr:colOff>
      <xdr:row>147</xdr:row>
      <xdr:rowOff>0</xdr:rowOff>
    </xdr:to>
    <xdr:sp macro="" textlink="">
      <xdr:nvSpPr>
        <xdr:cNvPr id="10" name="Text Box 6">
          <a:extLst>
            <a:ext uri="{FF2B5EF4-FFF2-40B4-BE49-F238E27FC236}">
              <a16:creationId xmlns:a16="http://schemas.microsoft.com/office/drawing/2014/main" xmlns="" id="{75C4E792-05AE-4BD3-95C4-7842C17D5A6C}"/>
            </a:ext>
          </a:extLst>
        </xdr:cNvPr>
        <xdr:cNvSpPr txBox="1">
          <a:spLocks noChangeArrowheads="1"/>
        </xdr:cNvSpPr>
      </xdr:nvSpPr>
      <xdr:spPr bwMode="auto">
        <a:xfrm>
          <a:off x="4032794" y="2720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1" name="Text Box 3">
          <a:extLst>
            <a:ext uri="{FF2B5EF4-FFF2-40B4-BE49-F238E27FC236}">
              <a16:creationId xmlns:a16="http://schemas.microsoft.com/office/drawing/2014/main" xmlns="" id="{788FD064-7917-4A9A-BE30-DBE0D032680F}"/>
            </a:ext>
          </a:extLst>
        </xdr:cNvPr>
        <xdr:cNvSpPr txBox="1">
          <a:spLocks noChangeArrowheads="1"/>
        </xdr:cNvSpPr>
      </xdr:nvSpPr>
      <xdr:spPr bwMode="auto">
        <a:xfrm>
          <a:off x="4030889" y="41982934"/>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147</xdr:row>
      <xdr:rowOff>0</xdr:rowOff>
    </xdr:from>
    <xdr:to>
      <xdr:col>5</xdr:col>
      <xdr:colOff>150872</xdr:colOff>
      <xdr:row>147</xdr:row>
      <xdr:rowOff>0</xdr:rowOff>
    </xdr:to>
    <xdr:sp macro="" textlink="">
      <xdr:nvSpPr>
        <xdr:cNvPr id="12" name="Text Box 6">
          <a:extLst>
            <a:ext uri="{FF2B5EF4-FFF2-40B4-BE49-F238E27FC236}">
              <a16:creationId xmlns:a16="http://schemas.microsoft.com/office/drawing/2014/main" xmlns="" id="{C5741518-1510-4F53-87D3-E88F6D032702}"/>
            </a:ext>
          </a:extLst>
        </xdr:cNvPr>
        <xdr:cNvSpPr txBox="1">
          <a:spLocks noChangeArrowheads="1"/>
        </xdr:cNvSpPr>
      </xdr:nvSpPr>
      <xdr:spPr bwMode="auto">
        <a:xfrm>
          <a:off x="4032794" y="2720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3" name="Text Box 3">
          <a:extLst>
            <a:ext uri="{FF2B5EF4-FFF2-40B4-BE49-F238E27FC236}">
              <a16:creationId xmlns:a16="http://schemas.microsoft.com/office/drawing/2014/main" xmlns="" id="{716F2E91-1358-49BC-A5DF-2B78344F1320}"/>
            </a:ext>
          </a:extLst>
        </xdr:cNvPr>
        <xdr:cNvSpPr txBox="1">
          <a:spLocks noChangeArrowheads="1"/>
        </xdr:cNvSpPr>
      </xdr:nvSpPr>
      <xdr:spPr bwMode="auto">
        <a:xfrm>
          <a:off x="4030889" y="41982934"/>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147</xdr:row>
      <xdr:rowOff>0</xdr:rowOff>
    </xdr:from>
    <xdr:to>
      <xdr:col>5</xdr:col>
      <xdr:colOff>150872</xdr:colOff>
      <xdr:row>147</xdr:row>
      <xdr:rowOff>0</xdr:rowOff>
    </xdr:to>
    <xdr:sp macro="" textlink="">
      <xdr:nvSpPr>
        <xdr:cNvPr id="14" name="Text Box 6">
          <a:extLst>
            <a:ext uri="{FF2B5EF4-FFF2-40B4-BE49-F238E27FC236}">
              <a16:creationId xmlns:a16="http://schemas.microsoft.com/office/drawing/2014/main" xmlns="" id="{2019CB35-65A7-4D18-B2DB-3861471601BC}"/>
            </a:ext>
          </a:extLst>
        </xdr:cNvPr>
        <xdr:cNvSpPr txBox="1">
          <a:spLocks noChangeArrowheads="1"/>
        </xdr:cNvSpPr>
      </xdr:nvSpPr>
      <xdr:spPr bwMode="auto">
        <a:xfrm>
          <a:off x="4032794" y="2720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5" name="Text Box 3">
          <a:extLst>
            <a:ext uri="{FF2B5EF4-FFF2-40B4-BE49-F238E27FC236}">
              <a16:creationId xmlns:a16="http://schemas.microsoft.com/office/drawing/2014/main" xmlns="" id="{A2F1A1B4-79B1-454C-A9F1-83C6FBB05792}"/>
            </a:ext>
          </a:extLst>
        </xdr:cNvPr>
        <xdr:cNvSpPr txBox="1">
          <a:spLocks noChangeArrowheads="1"/>
        </xdr:cNvSpPr>
      </xdr:nvSpPr>
      <xdr:spPr bwMode="auto">
        <a:xfrm>
          <a:off x="4030889" y="41982934"/>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147</xdr:row>
      <xdr:rowOff>0</xdr:rowOff>
    </xdr:from>
    <xdr:to>
      <xdr:col>5</xdr:col>
      <xdr:colOff>150872</xdr:colOff>
      <xdr:row>147</xdr:row>
      <xdr:rowOff>0</xdr:rowOff>
    </xdr:to>
    <xdr:sp macro="" textlink="">
      <xdr:nvSpPr>
        <xdr:cNvPr id="16" name="Text Box 6">
          <a:extLst>
            <a:ext uri="{FF2B5EF4-FFF2-40B4-BE49-F238E27FC236}">
              <a16:creationId xmlns:a16="http://schemas.microsoft.com/office/drawing/2014/main" xmlns="" id="{BAA1B0A0-BD51-443D-AED7-4E992CDD0F70}"/>
            </a:ext>
          </a:extLst>
        </xdr:cNvPr>
        <xdr:cNvSpPr txBox="1">
          <a:spLocks noChangeArrowheads="1"/>
        </xdr:cNvSpPr>
      </xdr:nvSpPr>
      <xdr:spPr bwMode="auto">
        <a:xfrm>
          <a:off x="4032794" y="2720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226</xdr:row>
      <xdr:rowOff>160020</xdr:rowOff>
    </xdr:from>
    <xdr:to>
      <xdr:col>5</xdr:col>
      <xdr:colOff>407745</xdr:colOff>
      <xdr:row>226</xdr:row>
      <xdr:rowOff>160655</xdr:rowOff>
    </xdr:to>
    <xdr:sp macro="" textlink="">
      <xdr:nvSpPr>
        <xdr:cNvPr id="17" name="Text Box 3">
          <a:extLst>
            <a:ext uri="{FF2B5EF4-FFF2-40B4-BE49-F238E27FC236}">
              <a16:creationId xmlns:a16="http://schemas.microsoft.com/office/drawing/2014/main" xmlns="" id="{9D2AF28E-AFAB-4407-B630-427B9AD934E1}"/>
            </a:ext>
          </a:extLst>
        </xdr:cNvPr>
        <xdr:cNvSpPr txBox="1">
          <a:spLocks noChangeArrowheads="1"/>
        </xdr:cNvSpPr>
      </xdr:nvSpPr>
      <xdr:spPr bwMode="auto">
        <a:xfrm>
          <a:off x="4030889" y="41982934"/>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oneCellAnchor>
    <xdr:from>
      <xdr:col>0</xdr:col>
      <xdr:colOff>0</xdr:colOff>
      <xdr:row>0</xdr:row>
      <xdr:rowOff>8660</xdr:rowOff>
    </xdr:from>
    <xdr:ext cx="1924575" cy="896636"/>
    <xdr:pic>
      <xdr:nvPicPr>
        <xdr:cNvPr id="18" name="Imagen 17">
          <a:extLst>
            <a:ext uri="{FF2B5EF4-FFF2-40B4-BE49-F238E27FC236}">
              <a16:creationId xmlns:a16="http://schemas.microsoft.com/office/drawing/2014/main" xmlns="" id="{D409BDE9-B615-4E95-A106-1D47D73549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660"/>
          <a:ext cx="1924575" cy="89663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20Inspiron/Downloads/Form.%20Presupuesto%20Gerencia%20Area,%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aust/Desktop/borrar%20luego%20Copia%20de%20Matriz%20POA%202020%20CE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ns2/Desktop/Carpeta%20Taller%20POA%202019%20SRS-GAS-CEAS/Matriz%20POA%202019%20SRS-SN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irgilior/Desktop/Presupuesto%20Enviado%202018/Presupuesto%20Entregado%202018%20Para%20enviar/PRESUPUESTO%20PRESENTADO%20201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orreza/Desktop/POA/Programacion%20Presupuesto%20PO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Matriz Presupuesto POA.xlsm"/>
      <sheetName val="PPNE2"/>
      <sheetName val="Prioridades Directivas"/>
      <sheetName val="Matriz%20Presupuesto%20POA.xlsm"/>
      <sheetName val="Sheet1"/>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PPNE3"/>
      <sheetName val="PPNE4"/>
      <sheetName val="PPNE5"/>
      <sheetName val="Insumos"/>
    </sheetNames>
    <sheetDataSet>
      <sheetData sheetId="0">
        <row r="5">
          <cell r="C5">
            <v>2020</v>
          </cell>
        </row>
      </sheetData>
      <sheetData sheetId="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LSIns"/>
      <sheetName val="Obj"/>
      <sheetName val="Catalogo"/>
      <sheetName val="Matriz POA 2019 SRS-SNS"/>
      <sheetName val="Prioridades Directiva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PPNE3"/>
      <sheetName val="PPNE4"/>
      <sheetName val="PPNE5"/>
      <sheetName val="Insumos"/>
    </sheetNames>
    <sheetDataSet>
      <sheetData sheetId="0"/>
      <sheetData sheetId="1"/>
      <sheetData sheetId="2"/>
      <sheetData sheetId="3"/>
      <sheetData sheetId="4"/>
      <sheetData sheetId="5">
        <row r="2">
          <cell r="C2" t="str">
            <v>Manteles en encajes para bandejas grandes (rectangulares)</v>
          </cell>
          <cell r="D2" t="str">
            <v>unidad</v>
          </cell>
          <cell r="E2">
            <v>944</v>
          </cell>
          <cell r="F2" t="str">
            <v>2.3.2.2.01</v>
          </cell>
        </row>
        <row r="3">
          <cell r="C3" t="str">
            <v>Manteles en encajes para bandejas pequeñas (rectangulares)</v>
          </cell>
          <cell r="D3" t="str">
            <v>unidad</v>
          </cell>
          <cell r="E3">
            <v>590</v>
          </cell>
          <cell r="F3" t="str">
            <v>2.3.2.2.01</v>
          </cell>
        </row>
        <row r="4">
          <cell r="C4" t="str">
            <v>Almuerzo tipo Buffet para 10 personas (Cristaleria, Cuberteria, Servilletas, Jugo)</v>
          </cell>
          <cell r="D4" t="str">
            <v>unidad</v>
          </cell>
          <cell r="E4">
            <v>5000.5</v>
          </cell>
          <cell r="F4" t="str">
            <v>2.3.1.1.01</v>
          </cell>
        </row>
        <row r="5">
          <cell r="C5" t="str">
            <v>Almuerzo tipo Buffet para 20 personas (Cristalería, Cubertería, Servilletas, Jugo, Café)</v>
          </cell>
          <cell r="D5" t="str">
            <v>unidad</v>
          </cell>
          <cell r="E5">
            <v>10133.5</v>
          </cell>
          <cell r="F5" t="str">
            <v>2.3.1.1.01</v>
          </cell>
        </row>
        <row r="6">
          <cell r="C6" t="str">
            <v xml:space="preserve">Almuerzo tipo Buffet para 30 personas (Cristaleria, Cuberteria, Servilletas, Jugo) </v>
          </cell>
          <cell r="D6" t="str">
            <v>unidad</v>
          </cell>
          <cell r="E6">
            <v>25488</v>
          </cell>
          <cell r="F6" t="str">
            <v>2.3.1.1.01</v>
          </cell>
        </row>
        <row r="7">
          <cell r="C7" t="str">
            <v>Almuerzo tipo Buffet para 40 personas (Cristalería, Cuberteria, Mesas, Sillas, Manteles, Servilletas)</v>
          </cell>
          <cell r="D7" t="str">
            <v>unidad</v>
          </cell>
          <cell r="E7">
            <v>61419</v>
          </cell>
          <cell r="F7" t="str">
            <v>2.3.1.1.01</v>
          </cell>
        </row>
        <row r="8">
          <cell r="C8" t="str">
            <v>Refrigerio Dulce tipo Buffet p/65 Personas (Arreglo Flores, Alquiler Cristalería, Sillas, Servilletas, Mesa, Bambalina, Tope)</v>
          </cell>
          <cell r="D8" t="str">
            <v>unidad</v>
          </cell>
          <cell r="E8">
            <v>33435.300000000003</v>
          </cell>
          <cell r="F8" t="str">
            <v>2.3.1.1.01</v>
          </cell>
        </row>
        <row r="9">
          <cell r="C9" t="str">
            <v>Refrigerio tipo Buffet p/12 personas (4 Variedades, Desechables Transparentes, Jugo Natural, Servilletas, Hielo)</v>
          </cell>
          <cell r="D9" t="str">
            <v>unidad</v>
          </cell>
          <cell r="E9">
            <v>9410.5</v>
          </cell>
          <cell r="F9" t="str">
            <v>2.3.1.1.01</v>
          </cell>
        </row>
        <row r="10">
          <cell r="C10" t="str">
            <v xml:space="preserve">Refrigerio tipo Buffet p/15 personas (3 Variedades, Desechables Transparentes, Jugo Natural, Servilletas, Hielo) </v>
          </cell>
          <cell r="D10" t="str">
            <v>unidad</v>
          </cell>
          <cell r="E10">
            <v>5929.5</v>
          </cell>
          <cell r="F10" t="str">
            <v>2.3.1.1.01</v>
          </cell>
        </row>
        <row r="11">
          <cell r="C11" t="str">
            <v>Refrigerio tipo Buffet p/150 personas (Diferentes Variedades, Bambalinas, Manteles, Desechables, Hielo, Servilletas)</v>
          </cell>
          <cell r="D11" t="str">
            <v>unidad</v>
          </cell>
          <cell r="E11">
            <v>65844</v>
          </cell>
          <cell r="F11" t="str">
            <v>2.3.1.1.01</v>
          </cell>
        </row>
        <row r="12">
          <cell r="C12" t="str">
            <v xml:space="preserve">Refrigerio tipo Buffet p/40 personas (5 Variedades, Cristaleria, Mantel, Tope, Bambalina, Servilletas, Hielo) </v>
          </cell>
          <cell r="D12" t="str">
            <v>unidad</v>
          </cell>
          <cell r="E12">
            <v>29393.8</v>
          </cell>
          <cell r="F12" t="str">
            <v>2.3.1.1.01</v>
          </cell>
        </row>
        <row r="13">
          <cell r="C13" t="str">
            <v xml:space="preserve">Refrigerio tipo Buffet p/45 personas (5 Variedades, Desechable Transparentes, Servilletas, Hielo) </v>
          </cell>
          <cell r="D13" t="str">
            <v>unidad</v>
          </cell>
          <cell r="E13">
            <v>27193.1</v>
          </cell>
          <cell r="F13" t="str">
            <v>2.3.1.1.01</v>
          </cell>
        </row>
        <row r="14">
          <cell r="C14" t="str">
            <v xml:space="preserve">Refrigerio tipo preempacado p/100 personas (4 Variedades, Jugo, Desechables Transparentes, Hielo, Servilleta) </v>
          </cell>
          <cell r="D14" t="str">
            <v>unidad</v>
          </cell>
          <cell r="E14">
            <v>50380.1</v>
          </cell>
          <cell r="F14" t="str">
            <v>2.3.1.1.01</v>
          </cell>
        </row>
        <row r="15">
          <cell r="C15" t="str">
            <v xml:space="preserve">Refrigerio tipo preempacado p/110 personas (4 Variedades, Jugo, Desechables Transparentes,sillas plasticas, Servilletas) </v>
          </cell>
          <cell r="D15" t="str">
            <v>unidad</v>
          </cell>
          <cell r="E15">
            <v>29323</v>
          </cell>
          <cell r="F15" t="str">
            <v>2.3.1.1.01</v>
          </cell>
        </row>
        <row r="16">
          <cell r="C16" t="str">
            <v xml:space="preserve">Refrigerio tipo preempacado p/125 personas (4 Variedades, Jugo, Desechables Transparentes,sillas plasticas, Servilletas) </v>
          </cell>
          <cell r="D16" t="str">
            <v>unidad</v>
          </cell>
          <cell r="E16">
            <v>32833.5</v>
          </cell>
          <cell r="F16" t="str">
            <v>2.3.1.1.01</v>
          </cell>
        </row>
        <row r="17">
          <cell r="C17" t="str">
            <v>Refrigerio tipo preempacado p/20 personas (Variedades fuertes, Jugo, Desechables Transparentes, Servilletas, Hielo)</v>
          </cell>
          <cell r="D17" t="str">
            <v>unidad</v>
          </cell>
          <cell r="E17">
            <v>12537.5</v>
          </cell>
          <cell r="F17" t="str">
            <v>2.3.1.1.01</v>
          </cell>
        </row>
        <row r="18">
          <cell r="C18" t="str">
            <v>Refrigerio tipo preempacado p/25 personas (4 Variedades, Jugo, Desechables Transparentes, Jugo Natural)</v>
          </cell>
          <cell r="D18" t="str">
            <v>unidad</v>
          </cell>
          <cell r="E18">
            <v>12626</v>
          </cell>
          <cell r="F18" t="str">
            <v>2.3.1.1.01</v>
          </cell>
        </row>
        <row r="19">
          <cell r="C19" t="str">
            <v xml:space="preserve">Refrigerio tipo preempacado p/250 personas (4 Variedades, Jugo, Desechables Transparentes, Mesas, Manteles) </v>
          </cell>
          <cell r="D19" t="str">
            <v>unidad</v>
          </cell>
          <cell r="E19">
            <v>95892.7</v>
          </cell>
          <cell r="F19" t="str">
            <v>2.3.1.1.01</v>
          </cell>
        </row>
        <row r="20">
          <cell r="C20" t="str">
            <v xml:space="preserve">Refrigerio tipo preempacado p/50 personas (3 Variedades, Jugo, Desechables Transparentes, Hielo, Servilleta) </v>
          </cell>
          <cell r="D20" t="str">
            <v>unidad</v>
          </cell>
          <cell r="E20">
            <v>19706</v>
          </cell>
          <cell r="F20" t="str">
            <v>2.3.1.1.01</v>
          </cell>
        </row>
        <row r="21">
          <cell r="C21" t="str">
            <v>Refrigerio y Almuerzo tipo Buffet p/25 personas (Cristaleria, Mesas, Manteles, Bambalina, Hielo, Servilletas</v>
          </cell>
          <cell r="D21" t="str">
            <v>unidad</v>
          </cell>
          <cell r="E21">
            <v>30975</v>
          </cell>
          <cell r="F21" t="str">
            <v>2.3.1.1.01</v>
          </cell>
        </row>
        <row r="22">
          <cell r="C22" t="str">
            <v>Servicio de Almuerzo tipo buffet para 30 Personas</v>
          </cell>
          <cell r="D22" t="str">
            <v>unidad</v>
          </cell>
          <cell r="E22">
            <v>15251.5</v>
          </cell>
          <cell r="F22" t="str">
            <v>2.3.1.1.01</v>
          </cell>
        </row>
        <row r="23">
          <cell r="C23" t="str">
            <v>Servicio de Refrigerio tipo buffet 30 Personas</v>
          </cell>
          <cell r="D23" t="str">
            <v>unidad</v>
          </cell>
          <cell r="E23">
            <v>24225.4</v>
          </cell>
          <cell r="F23" t="str">
            <v>2.3.1.1.01</v>
          </cell>
        </row>
        <row r="24">
          <cell r="C24" t="str">
            <v>Cajas de Cucharas Plásticas</v>
          </cell>
          <cell r="D24" t="str">
            <v>Caja</v>
          </cell>
          <cell r="E24">
            <v>1003</v>
          </cell>
          <cell r="F24" t="str">
            <v>2.3.5.5.01</v>
          </cell>
        </row>
        <row r="25">
          <cell r="C25" t="str">
            <v>Cajas de Tenedores Plásticos</v>
          </cell>
          <cell r="D25" t="str">
            <v>Caja</v>
          </cell>
          <cell r="E25">
            <v>1003</v>
          </cell>
          <cell r="F25" t="str">
            <v>2.3.5.5.01</v>
          </cell>
        </row>
        <row r="26">
          <cell r="C26" t="str">
            <v>Cajas de Vasos No. 3</v>
          </cell>
          <cell r="D26" t="str">
            <v>Caja</v>
          </cell>
          <cell r="E26">
            <v>3009</v>
          </cell>
          <cell r="F26" t="str">
            <v>2.3.5.5.01</v>
          </cell>
        </row>
        <row r="27">
          <cell r="C27" t="str">
            <v>Cajas de Vasos No. 7</v>
          </cell>
          <cell r="D27" t="str">
            <v>Caja</v>
          </cell>
          <cell r="E27">
            <v>1882.1</v>
          </cell>
          <cell r="F27" t="str">
            <v>2.3.5.5.01</v>
          </cell>
        </row>
        <row r="28">
          <cell r="C28" t="str">
            <v>Fardos de Fundas Plásticas 17x22</v>
          </cell>
          <cell r="D28" t="str">
            <v>unidad</v>
          </cell>
          <cell r="E28">
            <v>83.78</v>
          </cell>
          <cell r="F28" t="str">
            <v>2.3.5.5.01</v>
          </cell>
        </row>
        <row r="29">
          <cell r="C29" t="str">
            <v>Fardos de Fundas Plásticas 24x30</v>
          </cell>
          <cell r="D29" t="str">
            <v>unidad</v>
          </cell>
          <cell r="E29">
            <v>192.34</v>
          </cell>
          <cell r="F29" t="str">
            <v>2.3.5.5.01</v>
          </cell>
        </row>
        <row r="30">
          <cell r="C30" t="str">
            <v>Fardos de Fundas Plásticas no. 55</v>
          </cell>
          <cell r="D30" t="str">
            <v>unidad</v>
          </cell>
          <cell r="E30">
            <v>421.26</v>
          </cell>
          <cell r="F30" t="str">
            <v>2.3.5.5.01</v>
          </cell>
        </row>
        <row r="31">
          <cell r="C31" t="str">
            <v>Aspiradora</v>
          </cell>
          <cell r="D31" t="str">
            <v>unidad</v>
          </cell>
          <cell r="E31">
            <v>6500</v>
          </cell>
          <cell r="F31" t="str">
            <v>2.6.1.4.01</v>
          </cell>
        </row>
        <row r="32">
          <cell r="C32" t="str">
            <v>Estufas de 20 pulgadas</v>
          </cell>
          <cell r="D32" t="str">
            <v>unidad</v>
          </cell>
          <cell r="E32">
            <v>7265.26</v>
          </cell>
          <cell r="F32" t="str">
            <v>2.6.1.4.01</v>
          </cell>
        </row>
        <row r="33">
          <cell r="C33" t="str">
            <v>Microondas de 7 pies</v>
          </cell>
          <cell r="D33" t="str">
            <v>unidad</v>
          </cell>
          <cell r="E33">
            <v>4675.2539999999999</v>
          </cell>
          <cell r="F33" t="str">
            <v>2.6.1.4.01</v>
          </cell>
        </row>
        <row r="34">
          <cell r="C34" t="str">
            <v>Refrigeradores de 8 pies</v>
          </cell>
          <cell r="D34" t="str">
            <v>unidad</v>
          </cell>
          <cell r="E34">
            <v>16785.5</v>
          </cell>
          <cell r="F34" t="str">
            <v>2.6.1.4.01</v>
          </cell>
        </row>
        <row r="35">
          <cell r="C35" t="str">
            <v>Televisores de 32 pulgadas</v>
          </cell>
          <cell r="D35" t="str">
            <v>unidad</v>
          </cell>
          <cell r="E35">
            <v>15163</v>
          </cell>
          <cell r="F35" t="str">
            <v>2.6.1.4.01</v>
          </cell>
        </row>
        <row r="36">
          <cell r="C36" t="str">
            <v>Mapas de Evacuación</v>
          </cell>
          <cell r="D36" t="str">
            <v>unidad</v>
          </cell>
          <cell r="E36">
            <v>2330.5</v>
          </cell>
          <cell r="F36" t="str">
            <v>2.6.5.5.01</v>
          </cell>
        </row>
        <row r="37">
          <cell r="C37" t="str">
            <v>Otros Señales</v>
          </cell>
          <cell r="D37">
            <v>0</v>
          </cell>
          <cell r="E37">
            <v>1150</v>
          </cell>
          <cell r="F37" t="str">
            <v>2.6.5.5.01</v>
          </cell>
        </row>
        <row r="38">
          <cell r="C38" t="str">
            <v>Punto de Reunion 2x2 pies, Metla colocado en pared</v>
          </cell>
          <cell r="D38" t="str">
            <v>unidad</v>
          </cell>
          <cell r="E38">
            <v>2330.5</v>
          </cell>
          <cell r="F38" t="str">
            <v>2.6.5.5.01</v>
          </cell>
        </row>
        <row r="39">
          <cell r="C39" t="str">
            <v>Señal de Ruta de Evacuacion Area, Doble Cara 6x12, para techo con cables de acero  Fotoluminiscente</v>
          </cell>
          <cell r="D39" t="str">
            <v>unidad</v>
          </cell>
          <cell r="E39">
            <v>3009</v>
          </cell>
          <cell r="F39" t="str">
            <v>2.6.5.5.01</v>
          </cell>
        </row>
        <row r="40">
          <cell r="C40" t="str">
            <v>Señales de Ruta de Evacuacion Flecha Derecha 5x8 en vinil fotoluminiscente sobre PVC de 4mm</v>
          </cell>
          <cell r="D40" t="str">
            <v>unidad</v>
          </cell>
          <cell r="E40">
            <v>1150.5</v>
          </cell>
          <cell r="F40" t="str">
            <v>2.6.5.5.01</v>
          </cell>
        </row>
        <row r="41">
          <cell r="C41" t="str">
            <v>Señales de Ruta de Evacuacion Flecha Izquierda 5x8 en vinil fotoluminiscente sobre PVC de 4mm</v>
          </cell>
          <cell r="D41" t="str">
            <v>unidad</v>
          </cell>
          <cell r="E41">
            <v>1150.5</v>
          </cell>
          <cell r="F41" t="str">
            <v>2.6.5.5.01</v>
          </cell>
        </row>
        <row r="42">
          <cell r="C42" t="str">
            <v>Señales de Salida 12x25¨ en vinil fotoluminiscente sobre PVC de 4mm</v>
          </cell>
          <cell r="D42" t="str">
            <v>unidad</v>
          </cell>
          <cell r="E42">
            <v>1947</v>
          </cell>
          <cell r="F42" t="str">
            <v>2.6.5.5.01</v>
          </cell>
        </row>
        <row r="43">
          <cell r="C43" t="str">
            <v>Señalizaciones de Extintores y Modo de uso</v>
          </cell>
          <cell r="D43" t="str">
            <v>unidad</v>
          </cell>
          <cell r="E43">
            <v>2212.5</v>
          </cell>
          <cell r="F43" t="str">
            <v>2.6.5.5.01</v>
          </cell>
        </row>
        <row r="44">
          <cell r="C44" t="str">
            <v xml:space="preserve"> Agitador rotador VDRL.</v>
          </cell>
          <cell r="D44" t="str">
            <v>unidad</v>
          </cell>
          <cell r="E44">
            <v>11210</v>
          </cell>
          <cell r="F44" t="str">
            <v>2.6.3.1.01</v>
          </cell>
        </row>
        <row r="45">
          <cell r="C45" t="str">
            <v xml:space="preserve"> Aspirador de secreciones eléctrico rodable</v>
          </cell>
          <cell r="D45" t="str">
            <v>unidad</v>
          </cell>
          <cell r="E45">
            <v>15692.82</v>
          </cell>
          <cell r="F45" t="str">
            <v>2.6.3.1.01</v>
          </cell>
        </row>
        <row r="46">
          <cell r="C46" t="str">
            <v xml:space="preserve"> Bandeja de Urología</v>
          </cell>
          <cell r="D46" t="str">
            <v>unidad</v>
          </cell>
          <cell r="E46">
            <v>342200</v>
          </cell>
          <cell r="F46" t="str">
            <v>2.6.3.1.01</v>
          </cell>
        </row>
        <row r="47">
          <cell r="C47" t="str">
            <v xml:space="preserve"> Contador de células hematológicas.</v>
          </cell>
          <cell r="D47" t="str">
            <v>unidad</v>
          </cell>
          <cell r="E47">
            <v>6254</v>
          </cell>
          <cell r="F47" t="str">
            <v>2.6.3.1.01</v>
          </cell>
        </row>
        <row r="48">
          <cell r="C48" t="str">
            <v xml:space="preserve"> Incubadora neonatal para UCI</v>
          </cell>
          <cell r="D48" t="str">
            <v>unidad</v>
          </cell>
          <cell r="E48">
            <v>531000</v>
          </cell>
          <cell r="F48" t="str">
            <v>2.6.3.1.01</v>
          </cell>
        </row>
        <row r="49">
          <cell r="C49" t="str">
            <v xml:space="preserve"> Vitrina de acero inoxidable para material estéril 0.68x0.45x1.70m.</v>
          </cell>
          <cell r="D49" t="str">
            <v>unidad</v>
          </cell>
          <cell r="E49">
            <v>49794.525000000001</v>
          </cell>
          <cell r="F49" t="str">
            <v>2.6.3.1.01</v>
          </cell>
        </row>
        <row r="50">
          <cell r="C50" t="str">
            <v>Aza Diatermica</v>
          </cell>
          <cell r="D50" t="str">
            <v>unidad</v>
          </cell>
          <cell r="E50">
            <v>275000</v>
          </cell>
          <cell r="F50" t="str">
            <v>2.6.3.1.01</v>
          </cell>
        </row>
        <row r="51">
          <cell r="C51" t="str">
            <v>Balanza  con tallímetro de 160 kg - 320 lbs.</v>
          </cell>
          <cell r="D51" t="str">
            <v>unidad</v>
          </cell>
          <cell r="E51">
            <v>8407.5</v>
          </cell>
          <cell r="F51" t="str">
            <v>2.6.3.1.01</v>
          </cell>
        </row>
        <row r="52">
          <cell r="C52" t="str">
            <v>Balanza analítica de precisión</v>
          </cell>
          <cell r="D52" t="str">
            <v>unidad</v>
          </cell>
          <cell r="E52">
            <v>96885.151100000003</v>
          </cell>
          <cell r="F52" t="str">
            <v>2.6.3.1.01</v>
          </cell>
        </row>
        <row r="53">
          <cell r="C53" t="str">
            <v>Bandeja cirugía general</v>
          </cell>
          <cell r="D53" t="str">
            <v>unidad</v>
          </cell>
          <cell r="E53">
            <v>250160</v>
          </cell>
          <cell r="F53" t="str">
            <v>2.6.3.1.01</v>
          </cell>
        </row>
        <row r="54">
          <cell r="C54" t="str">
            <v>Bandeja de acero inoxidable 30x20cms.</v>
          </cell>
          <cell r="D54" t="str">
            <v>unidad</v>
          </cell>
          <cell r="E54">
            <v>2950</v>
          </cell>
          <cell r="F54" t="str">
            <v>2.6.3.1.01</v>
          </cell>
        </row>
        <row r="55">
          <cell r="C55" t="str">
            <v>Bandeja de cesárea.</v>
          </cell>
          <cell r="D55" t="str">
            <v>unidad</v>
          </cell>
          <cell r="E55">
            <v>226560</v>
          </cell>
          <cell r="F55" t="str">
            <v>2.6.3.1.01</v>
          </cell>
        </row>
        <row r="56">
          <cell r="C56" t="str">
            <v>Bandeja de cirugía ortopédica</v>
          </cell>
          <cell r="D56" t="str">
            <v>unidad</v>
          </cell>
          <cell r="E56">
            <v>501500</v>
          </cell>
          <cell r="F56" t="str">
            <v>2.6.3.1.01</v>
          </cell>
        </row>
        <row r="57">
          <cell r="C57" t="str">
            <v>Bandeja de legrado</v>
          </cell>
          <cell r="D57" t="str">
            <v>unidad</v>
          </cell>
          <cell r="E57">
            <v>41300</v>
          </cell>
          <cell r="F57" t="str">
            <v>2.6.3.1.01</v>
          </cell>
        </row>
        <row r="58">
          <cell r="C58" t="str">
            <v>Bandeja de parto</v>
          </cell>
          <cell r="D58" t="str">
            <v>unidad</v>
          </cell>
          <cell r="E58">
            <v>49560</v>
          </cell>
          <cell r="F58" t="str">
            <v>2.6.3.1.01</v>
          </cell>
        </row>
        <row r="59">
          <cell r="C59" t="str">
            <v>Bandeja ginecológica</v>
          </cell>
          <cell r="D59" t="str">
            <v>unidad</v>
          </cell>
          <cell r="E59">
            <v>188800</v>
          </cell>
          <cell r="F59" t="str">
            <v>2.6.3.1.01</v>
          </cell>
        </row>
        <row r="60">
          <cell r="C60" t="str">
            <v>Baño maría 10 - 15 lts.</v>
          </cell>
          <cell r="D60" t="str">
            <v>unidad</v>
          </cell>
          <cell r="E60">
            <v>27140</v>
          </cell>
          <cell r="F60" t="str">
            <v>2.6.3.1.01</v>
          </cell>
        </row>
        <row r="61">
          <cell r="C61" t="str">
            <v>Cama  tipo hospitalaria, de posición, con barandas,  colchón</v>
          </cell>
          <cell r="D61" t="str">
            <v>unidad</v>
          </cell>
          <cell r="E61">
            <v>49219.1806</v>
          </cell>
          <cell r="F61" t="str">
            <v>2.6.3.1.01</v>
          </cell>
        </row>
        <row r="62">
          <cell r="C62" t="str">
            <v>Cama cuna metálica rodable con barandas para niños 147 x 82.5 x 50 cms.</v>
          </cell>
          <cell r="D62" t="str">
            <v>unidad</v>
          </cell>
          <cell r="E62">
            <v>26137.0707</v>
          </cell>
          <cell r="F62" t="str">
            <v>2.6.3.1.01</v>
          </cell>
        </row>
        <row r="63">
          <cell r="C63" t="str">
            <v>Cama eléctrica de cuidados intensivos con barandas y funciones de posicionamientos especiales</v>
          </cell>
          <cell r="D63" t="str">
            <v>unidad</v>
          </cell>
          <cell r="E63">
            <v>105563.74400000001</v>
          </cell>
          <cell r="F63" t="str">
            <v>2.6.3.1.01</v>
          </cell>
        </row>
        <row r="64">
          <cell r="C64" t="str">
            <v>Cama unipersonal</v>
          </cell>
          <cell r="D64" t="str">
            <v>unidad</v>
          </cell>
          <cell r="E64">
            <v>6490</v>
          </cell>
          <cell r="F64" t="str">
            <v>2.6.3.1.01</v>
          </cell>
        </row>
        <row r="65">
          <cell r="C65" t="str">
            <v>Camilla de emergencia  con barandas, ruedas  y  porta suero incluido</v>
          </cell>
          <cell r="D65" t="str">
            <v>unidad</v>
          </cell>
          <cell r="E65">
            <v>30335.3338</v>
          </cell>
          <cell r="F65" t="str">
            <v>2.6.3.1.01</v>
          </cell>
        </row>
        <row r="66">
          <cell r="C66" t="str">
            <v>Camilla de transporte intrahospitalaria con barandas, ruedas y porta suero</v>
          </cell>
          <cell r="D66" t="str">
            <v>unidad</v>
          </cell>
          <cell r="E66">
            <v>72981.654699999999</v>
          </cell>
          <cell r="F66" t="str">
            <v>2.6.3.1.01</v>
          </cell>
        </row>
        <row r="67">
          <cell r="C67" t="str">
            <v>Camilla de trauma shock</v>
          </cell>
          <cell r="D67" t="str">
            <v>unidad</v>
          </cell>
          <cell r="E67">
            <v>172048.60250000001</v>
          </cell>
          <cell r="F67" t="str">
            <v>2.6.3.1.01</v>
          </cell>
        </row>
        <row r="68">
          <cell r="C68" t="str">
            <v>Camilla para examen ginecológico.</v>
          </cell>
          <cell r="D68" t="str">
            <v>unidad</v>
          </cell>
          <cell r="E68">
            <v>104465.4</v>
          </cell>
          <cell r="F68" t="str">
            <v>2.6.3.1.01</v>
          </cell>
        </row>
        <row r="69">
          <cell r="C69" t="str">
            <v>Carro de cura</v>
          </cell>
          <cell r="D69" t="str">
            <v>unidad</v>
          </cell>
          <cell r="E69">
            <v>8314.2916999999998</v>
          </cell>
          <cell r="F69" t="str">
            <v>2.6.3.1.01</v>
          </cell>
        </row>
        <row r="70">
          <cell r="C70" t="str">
            <v>Centrífuga de Mesa de 24 tubos</v>
          </cell>
          <cell r="D70" t="str">
            <v>unidad</v>
          </cell>
          <cell r="E70">
            <v>198806.39999999999</v>
          </cell>
          <cell r="F70" t="str">
            <v>2.6.3.1.01</v>
          </cell>
        </row>
        <row r="71">
          <cell r="C71" t="str">
            <v>Chaleco plomado</v>
          </cell>
          <cell r="D71" t="str">
            <v>unidad</v>
          </cell>
          <cell r="E71">
            <v>11313.84</v>
          </cell>
          <cell r="F71" t="str">
            <v>2.6.3.1.01</v>
          </cell>
        </row>
        <row r="72">
          <cell r="C72" t="str">
            <v>Cipap Fisher</v>
          </cell>
          <cell r="D72" t="str">
            <v>unidad</v>
          </cell>
          <cell r="E72">
            <v>469017.40850000002</v>
          </cell>
          <cell r="F72" t="str">
            <v>2.6.3.1.01</v>
          </cell>
        </row>
        <row r="73">
          <cell r="C73" t="str">
            <v>Colchones Hospitalarios 36' x 76' (Azul, Marron o Crema)</v>
          </cell>
          <cell r="D73" t="str">
            <v>unidad</v>
          </cell>
          <cell r="E73">
            <v>4501.7</v>
          </cell>
          <cell r="F73" t="str">
            <v>2.6.3.1.01</v>
          </cell>
        </row>
        <row r="74">
          <cell r="C74" t="str">
            <v>Cuna de calor radiante</v>
          </cell>
          <cell r="D74" t="str">
            <v>unidad</v>
          </cell>
          <cell r="E74">
            <v>161582.93400000001</v>
          </cell>
          <cell r="F74" t="str">
            <v>2.6.3.1.01</v>
          </cell>
        </row>
        <row r="75">
          <cell r="C75" t="str">
            <v>Desfibrilador con monitor ECG, paleta externas y batería interna.</v>
          </cell>
          <cell r="D75" t="str">
            <v>unidad</v>
          </cell>
          <cell r="E75">
            <v>344224.6911</v>
          </cell>
          <cell r="F75" t="str">
            <v>2.6.3.1.01</v>
          </cell>
        </row>
        <row r="76">
          <cell r="C76" t="str">
            <v>Doppler fetal fijo</v>
          </cell>
          <cell r="D76" t="str">
            <v>unidad</v>
          </cell>
          <cell r="E76">
            <v>24151.661800000002</v>
          </cell>
          <cell r="F76" t="str">
            <v>2.6.3.1.01</v>
          </cell>
        </row>
        <row r="77">
          <cell r="C77" t="str">
            <v>Doppler fetal portátil</v>
          </cell>
          <cell r="D77" t="str">
            <v>unidad</v>
          </cell>
          <cell r="E77">
            <v>12836.04</v>
          </cell>
          <cell r="F77" t="str">
            <v>2.6.3.1.01</v>
          </cell>
        </row>
        <row r="78">
          <cell r="C78" t="str">
            <v>Electrocardiógrafo de 3 canales portátil con carro</v>
          </cell>
          <cell r="D78" t="str">
            <v>unidad</v>
          </cell>
          <cell r="E78">
            <v>45994.842499999999</v>
          </cell>
          <cell r="F78" t="str">
            <v>2.6.3.1.01</v>
          </cell>
        </row>
        <row r="79">
          <cell r="C79" t="str">
            <v>Electrocauterio</v>
          </cell>
          <cell r="D79" t="str">
            <v>unidad</v>
          </cell>
          <cell r="E79">
            <v>111029.4216</v>
          </cell>
          <cell r="F79" t="str">
            <v>2.6.3.1.01</v>
          </cell>
        </row>
        <row r="80">
          <cell r="C80" t="str">
            <v>Escalinata de 2 peldaño</v>
          </cell>
          <cell r="D80" t="str">
            <v>unidad</v>
          </cell>
          <cell r="E80">
            <v>1770</v>
          </cell>
          <cell r="F80" t="str">
            <v>2.6.3.1.01</v>
          </cell>
        </row>
        <row r="81">
          <cell r="C81" t="str">
            <v>Esfigmomanómetro De Pared Con Brazalete Adulto</v>
          </cell>
          <cell r="D81" t="str">
            <v>unidad</v>
          </cell>
          <cell r="E81">
            <v>4524.9931999999999</v>
          </cell>
          <cell r="F81" t="str">
            <v>2.6.3.1.01</v>
          </cell>
        </row>
        <row r="82">
          <cell r="C82" t="str">
            <v>Esfigmomanómetro de pared con set de brazaletes pediátrico.</v>
          </cell>
          <cell r="D82" t="str">
            <v>unidad</v>
          </cell>
          <cell r="E82">
            <v>3299.87</v>
          </cell>
          <cell r="F82" t="str">
            <v>2.6.3.1.01</v>
          </cell>
        </row>
        <row r="83">
          <cell r="C83" t="str">
            <v>Esfigmomanómetro de pedestal rodable adulto</v>
          </cell>
          <cell r="D83" t="str">
            <v>unidad</v>
          </cell>
          <cell r="E83">
            <v>4242.6899999999996</v>
          </cell>
          <cell r="F83" t="str">
            <v>2.6.3.1.01</v>
          </cell>
        </row>
        <row r="84">
          <cell r="C84" t="str">
            <v>Esfigmomanómetro de pedestal rodable adulto/pediátrico</v>
          </cell>
          <cell r="D84" t="str">
            <v>unidad</v>
          </cell>
          <cell r="E84">
            <v>11859.991</v>
          </cell>
          <cell r="F84" t="str">
            <v>2.6.3.1.01</v>
          </cell>
        </row>
        <row r="85">
          <cell r="C85" t="str">
            <v>Esfigmomanómetro portátil con brazalete para adulto</v>
          </cell>
          <cell r="D85" t="str">
            <v>unidad</v>
          </cell>
          <cell r="E85">
            <v>1479.9914000000001</v>
          </cell>
          <cell r="F85" t="str">
            <v>2.6.3.1.01</v>
          </cell>
        </row>
        <row r="86">
          <cell r="C86" t="str">
            <v>Esfigmomanómetro portátil con set de Brazaletes pediátricos</v>
          </cell>
          <cell r="D86" t="str">
            <v>unidad</v>
          </cell>
          <cell r="E86">
            <v>1999.9938</v>
          </cell>
          <cell r="F86" t="str">
            <v>2.6.3.1.01</v>
          </cell>
        </row>
        <row r="87">
          <cell r="C87" t="str">
            <v>Estantería metalica de 4 niveles regulares</v>
          </cell>
          <cell r="D87" t="str">
            <v>unidad</v>
          </cell>
          <cell r="E87">
            <v>6938.4</v>
          </cell>
          <cell r="F87" t="str">
            <v>2.6.3.1.01</v>
          </cell>
        </row>
        <row r="88">
          <cell r="C88" t="str">
            <v>Estetoscopio doble campana</v>
          </cell>
          <cell r="D88" t="str">
            <v>unidad</v>
          </cell>
          <cell r="E88">
            <v>938.18259999999998</v>
          </cell>
          <cell r="F88" t="str">
            <v>2.6.3.1.01</v>
          </cell>
        </row>
        <row r="89">
          <cell r="C89" t="str">
            <v>Estetoscopio pediátrico</v>
          </cell>
          <cell r="D89" t="str">
            <v>unidad</v>
          </cell>
          <cell r="E89">
            <v>3519.94</v>
          </cell>
          <cell r="F89" t="str">
            <v>2.6.3.1.01</v>
          </cell>
        </row>
        <row r="90">
          <cell r="C90" t="str">
            <v>Frasco Esteril para muestras</v>
          </cell>
          <cell r="D90" t="str">
            <v>unidad</v>
          </cell>
          <cell r="E90">
            <v>9</v>
          </cell>
          <cell r="F90" t="str">
            <v>2.6.3.1.01</v>
          </cell>
        </row>
        <row r="91">
          <cell r="C91" t="str">
            <v>Horno eléctrico al seco cap. 28 litros.</v>
          </cell>
          <cell r="D91" t="str">
            <v>unidad</v>
          </cell>
          <cell r="E91">
            <v>63229.120000000003</v>
          </cell>
          <cell r="F91" t="str">
            <v>2.6.3.1.01</v>
          </cell>
        </row>
        <row r="92">
          <cell r="C92" t="str">
            <v>Incubadora de transporte</v>
          </cell>
          <cell r="D92" t="str">
            <v>unidad</v>
          </cell>
          <cell r="E92">
            <v>475540</v>
          </cell>
          <cell r="F92" t="str">
            <v>2.6.3.1.01</v>
          </cell>
        </row>
        <row r="93">
          <cell r="C93" t="str">
            <v>Incubadora neonatal estándar</v>
          </cell>
          <cell r="D93" t="str">
            <v>unidad</v>
          </cell>
          <cell r="E93">
            <v>490481.16</v>
          </cell>
          <cell r="F93" t="str">
            <v>2.6.3.1.01</v>
          </cell>
        </row>
        <row r="94">
          <cell r="C94" t="str">
            <v>Instalación de Rayos X en el Hospital Municipal de Haina</v>
          </cell>
          <cell r="D94" t="str">
            <v>unidad</v>
          </cell>
          <cell r="E94">
            <v>74340</v>
          </cell>
          <cell r="F94" t="str">
            <v>2.6.3.1.01</v>
          </cell>
        </row>
        <row r="95">
          <cell r="C95" t="str">
            <v>Lámpara de fototerapia</v>
          </cell>
          <cell r="D95" t="str">
            <v>unidad</v>
          </cell>
          <cell r="E95">
            <v>40101.792600000001</v>
          </cell>
          <cell r="F95" t="str">
            <v>2.6.3.1.01</v>
          </cell>
        </row>
        <row r="96">
          <cell r="C96" t="str">
            <v>Lámpara quirúrgica cialítica de potencia alta.</v>
          </cell>
          <cell r="D96" t="str">
            <v>unidad</v>
          </cell>
          <cell r="E96">
            <v>386697.033</v>
          </cell>
          <cell r="F96" t="str">
            <v>2.6.3.1.01</v>
          </cell>
        </row>
        <row r="97">
          <cell r="C97" t="str">
            <v>Lámpara quirúrgica de pie rodable .</v>
          </cell>
          <cell r="D97" t="str">
            <v>unidad</v>
          </cell>
          <cell r="E97">
            <v>142177.25599999999</v>
          </cell>
          <cell r="F97" t="str">
            <v>2.6.3.1.01</v>
          </cell>
        </row>
        <row r="98">
          <cell r="C98" t="str">
            <v>Laringoscopio adulto</v>
          </cell>
          <cell r="D98" t="str">
            <v>unidad</v>
          </cell>
          <cell r="E98">
            <v>26868.6</v>
          </cell>
          <cell r="F98" t="str">
            <v>2.6.3.1.01</v>
          </cell>
        </row>
        <row r="99">
          <cell r="C99" t="str">
            <v>Máquina de anestesia 3 gases con monitoreo avanzado.</v>
          </cell>
          <cell r="D99" t="str">
            <v>unidad</v>
          </cell>
          <cell r="E99">
            <v>1897493.1</v>
          </cell>
          <cell r="F99" t="str">
            <v>2.6.3.1.01</v>
          </cell>
        </row>
        <row r="100">
          <cell r="C100" t="str">
            <v>Mesa de parto</v>
          </cell>
          <cell r="D100" t="str">
            <v>unidad</v>
          </cell>
          <cell r="E100">
            <v>232041.1</v>
          </cell>
          <cell r="F100" t="str">
            <v>2.6.3.1.01</v>
          </cell>
        </row>
        <row r="101">
          <cell r="C101" t="str">
            <v>Mesa metálica angular rodable para instrumentos de acero inoxidable</v>
          </cell>
          <cell r="D101" t="str">
            <v>unidad</v>
          </cell>
          <cell r="E101">
            <v>34703.800000000003</v>
          </cell>
          <cell r="F101" t="str">
            <v>2.6.3.1.01</v>
          </cell>
        </row>
        <row r="102">
          <cell r="C102" t="str">
            <v>Mesa metálica tipo mayo acero inoxidable</v>
          </cell>
          <cell r="D102" t="str">
            <v>unidad</v>
          </cell>
          <cell r="E102">
            <v>8903.1</v>
          </cell>
          <cell r="F102" t="str">
            <v>2.6.3.1.01</v>
          </cell>
        </row>
        <row r="103">
          <cell r="C103" t="str">
            <v>Mesa para operaciones mayores</v>
          </cell>
          <cell r="D103" t="str">
            <v>unidad</v>
          </cell>
          <cell r="E103">
            <v>130316.25</v>
          </cell>
          <cell r="F103" t="str">
            <v>2.6.3.1.01</v>
          </cell>
        </row>
        <row r="104">
          <cell r="C104" t="str">
            <v>Microscopio binocular Tipo Estándar</v>
          </cell>
          <cell r="D104" t="str">
            <v>unidad</v>
          </cell>
          <cell r="E104">
            <v>22139.75</v>
          </cell>
          <cell r="F104" t="str">
            <v>2.6.3.1.01</v>
          </cell>
        </row>
        <row r="105">
          <cell r="C105" t="str">
            <v>Monitor de actividad intrauterina y cardiofetal</v>
          </cell>
          <cell r="D105" t="str">
            <v>unidad</v>
          </cell>
          <cell r="E105">
            <v>62932.232000000004</v>
          </cell>
          <cell r="F105" t="str">
            <v>2.6.3.1.01</v>
          </cell>
        </row>
        <row r="106">
          <cell r="C106" t="str">
            <v>Monitor de funciones vitales de transporte 5 pararametros</v>
          </cell>
          <cell r="D106" t="str">
            <v>unidad</v>
          </cell>
          <cell r="E106">
            <v>62932.232199999999</v>
          </cell>
          <cell r="F106" t="str">
            <v>2.6.3.1.01</v>
          </cell>
        </row>
        <row r="107">
          <cell r="C107" t="str">
            <v>Monitores de signos vitales de pared de 5 parámetros .</v>
          </cell>
          <cell r="D107" t="str">
            <v>unidad</v>
          </cell>
          <cell r="E107">
            <v>57230</v>
          </cell>
          <cell r="F107" t="str">
            <v>2.6.3.1.01</v>
          </cell>
        </row>
        <row r="108">
          <cell r="C108" t="str">
            <v>Nebulizador</v>
          </cell>
          <cell r="D108" t="str">
            <v>unidad</v>
          </cell>
          <cell r="E108">
            <v>2549.9917</v>
          </cell>
          <cell r="F108" t="str">
            <v>2.6.3.1.01</v>
          </cell>
        </row>
        <row r="109">
          <cell r="C109" t="str">
            <v>Negatoscopio metálico de 1 campo</v>
          </cell>
          <cell r="D109" t="str">
            <v>unidad</v>
          </cell>
          <cell r="E109">
            <v>13999.992</v>
          </cell>
          <cell r="F109" t="str">
            <v>2.6.3.1.01</v>
          </cell>
        </row>
        <row r="110">
          <cell r="C110" t="str">
            <v>Negatoscopio metálico de 2 campos.</v>
          </cell>
          <cell r="D110" t="str">
            <v>unidad</v>
          </cell>
          <cell r="E110">
            <v>19383.86</v>
          </cell>
          <cell r="F110" t="str">
            <v>2.6.3.1.01</v>
          </cell>
        </row>
        <row r="111">
          <cell r="C111" t="str">
            <v>Nevera para banco de sangre</v>
          </cell>
          <cell r="D111" t="str">
            <v>unidad</v>
          </cell>
          <cell r="E111">
            <v>250971.84</v>
          </cell>
          <cell r="F111" t="str">
            <v>2.6.3.1.01</v>
          </cell>
        </row>
        <row r="112">
          <cell r="C112" t="str">
            <v>Nevera para Reactivos</v>
          </cell>
          <cell r="D112" t="str">
            <v>unidad</v>
          </cell>
          <cell r="E112">
            <v>257712</v>
          </cell>
          <cell r="F112" t="str">
            <v>2.6.3.1.01</v>
          </cell>
        </row>
        <row r="113">
          <cell r="C113" t="str">
            <v>Orinal metálico</v>
          </cell>
          <cell r="D113" t="str">
            <v>unidad</v>
          </cell>
          <cell r="E113">
            <v>3613.16</v>
          </cell>
          <cell r="F113" t="str">
            <v>2.6.3.1.01</v>
          </cell>
        </row>
        <row r="114">
          <cell r="C114" t="str">
            <v>Pulsoxímetro adulto pediátrico portátil.</v>
          </cell>
          <cell r="D114" t="str">
            <v>unidad</v>
          </cell>
          <cell r="E114">
            <v>34202.300000000003</v>
          </cell>
          <cell r="F114" t="str">
            <v>2.6.3.1.01</v>
          </cell>
        </row>
        <row r="115">
          <cell r="C115" t="str">
            <v>Pulsoxímetro con sensor neonatal.</v>
          </cell>
          <cell r="D115" t="str">
            <v>unidad</v>
          </cell>
          <cell r="E115">
            <v>30336.03</v>
          </cell>
          <cell r="F115" t="str">
            <v>2.6.3.1.01</v>
          </cell>
        </row>
        <row r="116">
          <cell r="C116" t="str">
            <v>Resucitador manual adulto</v>
          </cell>
          <cell r="D116" t="str">
            <v>unidad</v>
          </cell>
          <cell r="E116">
            <v>1250.8</v>
          </cell>
          <cell r="F116" t="str">
            <v>2.6.3.1.01</v>
          </cell>
        </row>
        <row r="117">
          <cell r="C117" t="str">
            <v>Resucitador manual neonatal</v>
          </cell>
          <cell r="D117" t="str">
            <v>unidad</v>
          </cell>
          <cell r="E117">
            <v>1250.8</v>
          </cell>
          <cell r="F117" t="str">
            <v>2.6.3.1.01</v>
          </cell>
        </row>
        <row r="118">
          <cell r="C118" t="str">
            <v>Resucitador manual pediátrico</v>
          </cell>
          <cell r="D118" t="str">
            <v>unidad</v>
          </cell>
          <cell r="E118">
            <v>1250.8</v>
          </cell>
          <cell r="F118" t="str">
            <v>2.6.3.1.01</v>
          </cell>
        </row>
        <row r="119">
          <cell r="C119" t="str">
            <v>Set de cirugía menor</v>
          </cell>
          <cell r="D119" t="str">
            <v>unidad</v>
          </cell>
          <cell r="E119">
            <v>21240</v>
          </cell>
          <cell r="F119" t="str">
            <v>2.6.3.1.01</v>
          </cell>
        </row>
        <row r="120">
          <cell r="C120" t="str">
            <v>Set de diagnóstico de pared</v>
          </cell>
          <cell r="D120" t="str">
            <v>unidad</v>
          </cell>
          <cell r="E120">
            <v>43960.9</v>
          </cell>
          <cell r="F120" t="str">
            <v>2.6.3.1.01</v>
          </cell>
        </row>
        <row r="121">
          <cell r="C121" t="str">
            <v>Set de diagnóstico portátil</v>
          </cell>
          <cell r="D121" t="str">
            <v>unidad</v>
          </cell>
          <cell r="E121">
            <v>13749.996999999999</v>
          </cell>
          <cell r="F121" t="str">
            <v>2.6.3.1.01</v>
          </cell>
        </row>
        <row r="122">
          <cell r="C122" t="str">
            <v>Set instrumental de curaciones.</v>
          </cell>
          <cell r="D122" t="str">
            <v>unidad</v>
          </cell>
          <cell r="E122">
            <v>13570</v>
          </cell>
          <cell r="F122" t="str">
            <v>2.6.3.1.01</v>
          </cell>
        </row>
        <row r="123">
          <cell r="C123" t="str">
            <v>Silla de rueda aro No. 18</v>
          </cell>
          <cell r="D123" t="str">
            <v>unidad</v>
          </cell>
          <cell r="E123">
            <v>4284.71</v>
          </cell>
          <cell r="F123" t="str">
            <v>2.6.3.1.01</v>
          </cell>
        </row>
        <row r="124">
          <cell r="C124" t="str">
            <v>Silla de rueda aro No. 24</v>
          </cell>
          <cell r="D124" t="str">
            <v>unidad</v>
          </cell>
          <cell r="E124">
            <v>5726.64</v>
          </cell>
          <cell r="F124" t="str">
            <v>2.6.3.1.01</v>
          </cell>
        </row>
        <row r="125">
          <cell r="C125" t="str">
            <v>Sillón dental (de fabricación de local)</v>
          </cell>
          <cell r="D125" t="str">
            <v>unidad</v>
          </cell>
          <cell r="E125">
            <v>20650</v>
          </cell>
          <cell r="F125" t="str">
            <v>2.6.3.1.01</v>
          </cell>
        </row>
        <row r="126">
          <cell r="C126" t="str">
            <v xml:space="preserve">Unidad de Monitoreo de Cuidados Intensivos </v>
          </cell>
          <cell r="D126" t="str">
            <v>unidad</v>
          </cell>
          <cell r="E126">
            <v>575000.01</v>
          </cell>
          <cell r="F126" t="str">
            <v>2.6.3.1.01</v>
          </cell>
        </row>
        <row r="127">
          <cell r="C127" t="str">
            <v>Unidad de Rayos X portátil y con batería.</v>
          </cell>
          <cell r="D127" t="str">
            <v>unidad</v>
          </cell>
          <cell r="E127">
            <v>2542900</v>
          </cell>
          <cell r="F127" t="str">
            <v>2.6.3.1.01</v>
          </cell>
        </row>
        <row r="128">
          <cell r="C128" t="str">
            <v>Unidad dental digital completa</v>
          </cell>
          <cell r="D128" t="str">
            <v>unidad</v>
          </cell>
          <cell r="E128">
            <v>172556.12</v>
          </cell>
          <cell r="F128" t="str">
            <v>2.6.3.1.01</v>
          </cell>
        </row>
        <row r="129">
          <cell r="C129" t="str">
            <v>Unidades dentales (de fabricación local)</v>
          </cell>
          <cell r="D129" t="str">
            <v>unidad</v>
          </cell>
          <cell r="E129">
            <v>44250</v>
          </cell>
          <cell r="F129" t="str">
            <v>2.6.3.1.01</v>
          </cell>
        </row>
        <row r="130">
          <cell r="C130" t="str">
            <v>Ventilador mecánico adulto/pediátrico</v>
          </cell>
          <cell r="D130" t="str">
            <v>unidad</v>
          </cell>
          <cell r="E130">
            <v>719492.56279999996</v>
          </cell>
          <cell r="F130" t="str">
            <v>2.6.3.1.01</v>
          </cell>
        </row>
        <row r="131">
          <cell r="C131" t="str">
            <v>Ventilador mecánico neonatal</v>
          </cell>
          <cell r="D131" t="str">
            <v>unidad</v>
          </cell>
          <cell r="E131">
            <v>816192.43</v>
          </cell>
          <cell r="F131" t="str">
            <v>2.6.3.1.01</v>
          </cell>
        </row>
        <row r="132">
          <cell r="C132" t="str">
            <v>Computadoras de escritorio</v>
          </cell>
          <cell r="D132" t="str">
            <v>unidad</v>
          </cell>
          <cell r="E132">
            <v>36954.32</v>
          </cell>
          <cell r="F132" t="str">
            <v>2.6.1.3.01</v>
          </cell>
        </row>
        <row r="133">
          <cell r="C133" t="str">
            <v xml:space="preserve">Headsets </v>
          </cell>
          <cell r="D133" t="str">
            <v>unidad</v>
          </cell>
          <cell r="E133">
            <v>3776</v>
          </cell>
          <cell r="F133" t="str">
            <v>2.6.1.3.01</v>
          </cell>
        </row>
        <row r="134">
          <cell r="C134" t="str">
            <v>Impresora Multifunción</v>
          </cell>
          <cell r="D134" t="str">
            <v>unidad</v>
          </cell>
          <cell r="E134">
            <v>12390</v>
          </cell>
          <cell r="F134" t="str">
            <v>2.6.1.3.01</v>
          </cell>
        </row>
        <row r="135">
          <cell r="C135" t="str">
            <v>Impresoras Blanco y Negro</v>
          </cell>
          <cell r="D135" t="str">
            <v>unidad</v>
          </cell>
          <cell r="E135">
            <v>6293.7049999999999</v>
          </cell>
          <cell r="F135" t="str">
            <v>2.6.1.3.01</v>
          </cell>
        </row>
        <row r="136">
          <cell r="C136" t="str">
            <v>Laptop de 14 pulgadas</v>
          </cell>
          <cell r="D136" t="str">
            <v>unidad</v>
          </cell>
          <cell r="E136">
            <v>27200</v>
          </cell>
          <cell r="F136" t="str">
            <v>2.6.1.3.01</v>
          </cell>
        </row>
        <row r="137">
          <cell r="C137" t="str">
            <v>Arco Detector de Metales de 87' de alto x 35' de anho</v>
          </cell>
          <cell r="D137" t="str">
            <v>unidad</v>
          </cell>
          <cell r="E137">
            <v>109504</v>
          </cell>
          <cell r="F137" t="str">
            <v>2.6.6.2.01</v>
          </cell>
        </row>
        <row r="138">
          <cell r="C138" t="str">
            <v>Detectores de Metal Portatil de 16,5' de longitud</v>
          </cell>
          <cell r="D138" t="str">
            <v>unidad</v>
          </cell>
          <cell r="E138">
            <v>5723</v>
          </cell>
          <cell r="F138" t="str">
            <v>2.6.6.2.01</v>
          </cell>
        </row>
        <row r="139">
          <cell r="C139" t="str">
            <v>Alojamiento por una Noche por persona</v>
          </cell>
          <cell r="D139" t="str">
            <v>unidad</v>
          </cell>
          <cell r="E139">
            <v>6200</v>
          </cell>
          <cell r="F139" t="str">
            <v>2.2.8.6.01</v>
          </cell>
        </row>
        <row r="140">
          <cell r="C140" t="str">
            <v>Audivisuales, Decoración, Montaje y Desmontaje de Evento por 50 personas</v>
          </cell>
          <cell r="D140" t="str">
            <v>unidad</v>
          </cell>
          <cell r="E140">
            <v>86568.53</v>
          </cell>
          <cell r="F140" t="str">
            <v>2.2.8.6.01</v>
          </cell>
        </row>
        <row r="141">
          <cell r="C141" t="str">
            <v>Audivisuales, Decoración, Montaje y Desmontaje de Evento por 80 personas</v>
          </cell>
          <cell r="D141" t="str">
            <v>unidad</v>
          </cell>
          <cell r="E141">
            <v>100917.38</v>
          </cell>
          <cell r="F141" t="str">
            <v>2.2.8.6.01</v>
          </cell>
        </row>
        <row r="142">
          <cell r="C142" t="str">
            <v>Tickets de Combustible de RD$1,000.00</v>
          </cell>
          <cell r="D142" t="str">
            <v>unidad</v>
          </cell>
          <cell r="E142">
            <v>1000</v>
          </cell>
          <cell r="F142" t="str">
            <v xml:space="preserve">2.3.7.1.02 </v>
          </cell>
        </row>
        <row r="143">
          <cell r="C143" t="str">
            <v>Tickets de Combustible de RD$200.00</v>
          </cell>
          <cell r="D143" t="str">
            <v>unidad</v>
          </cell>
          <cell r="E143">
            <v>200</v>
          </cell>
          <cell r="F143" t="str">
            <v xml:space="preserve">2.3.7.1.02 </v>
          </cell>
        </row>
        <row r="144">
          <cell r="C144" t="str">
            <v>Tickets de Combustible de RD$500.00</v>
          </cell>
          <cell r="D144" t="str">
            <v>unidad</v>
          </cell>
          <cell r="E144">
            <v>500</v>
          </cell>
          <cell r="F144" t="str">
            <v xml:space="preserve">2.3.7.1.02 </v>
          </cell>
        </row>
        <row r="145">
          <cell r="C145" t="str">
            <v>Galones de Gasoil Optimo</v>
          </cell>
          <cell r="D145" t="str">
            <v>galon</v>
          </cell>
          <cell r="E145">
            <v>197</v>
          </cell>
          <cell r="F145" t="str">
            <v>2.3.7.1.02</v>
          </cell>
        </row>
        <row r="146">
          <cell r="C146" t="str">
            <v>Galones de Gasoil Regular</v>
          </cell>
          <cell r="D146" t="str">
            <v>galon</v>
          </cell>
          <cell r="E146">
            <v>181</v>
          </cell>
          <cell r="F146" t="str">
            <v>2.3.7.1.02</v>
          </cell>
        </row>
        <row r="147">
          <cell r="C147" t="str">
            <v>Galones de Gasolina Premium</v>
          </cell>
          <cell r="D147" t="str">
            <v>galon</v>
          </cell>
          <cell r="E147">
            <v>251</v>
          </cell>
          <cell r="F147" t="str">
            <v>2.3.7.1.01</v>
          </cell>
        </row>
        <row r="148">
          <cell r="C148" t="str">
            <v>Galones de Gasolina Regular</v>
          </cell>
          <cell r="D148" t="str">
            <v>galon</v>
          </cell>
          <cell r="E148">
            <v>230</v>
          </cell>
          <cell r="F148" t="str">
            <v>2.3.7.1.01</v>
          </cell>
        </row>
        <row r="149">
          <cell r="C149" t="str">
            <v>Galones de GPL</v>
          </cell>
          <cell r="D149" t="str">
            <v>galon</v>
          </cell>
          <cell r="E149">
            <v>110</v>
          </cell>
          <cell r="F149" t="str">
            <v>2.3.7.1.04</v>
          </cell>
        </row>
        <row r="150">
          <cell r="C150" t="str">
            <v>60 pie de Alambre Vinyl #14/2</v>
          </cell>
          <cell r="D150" t="str">
            <v>pie</v>
          </cell>
          <cell r="E150">
            <v>28.32</v>
          </cell>
          <cell r="F150" t="str">
            <v>2.3.6.3.04</v>
          </cell>
        </row>
        <row r="151">
          <cell r="C151" t="str">
            <v>Bandeja metálica colectora de agua de 1.50 x 0.70 x 0.70mts</v>
          </cell>
          <cell r="D151" t="str">
            <v>unidad</v>
          </cell>
          <cell r="E151">
            <v>8500</v>
          </cell>
          <cell r="F151" t="str">
            <v>2.3.6.3.04</v>
          </cell>
        </row>
        <row r="152">
          <cell r="C152" t="str">
            <v>Cajas aéreas plásticas</v>
          </cell>
          <cell r="D152" t="str">
            <v>unidad</v>
          </cell>
          <cell r="E152">
            <v>81.171999999999997</v>
          </cell>
          <cell r="F152" t="str">
            <v>2.3.6.3.04</v>
          </cell>
        </row>
        <row r="153">
          <cell r="C153" t="str">
            <v>Canaleta de 1 pulgada</v>
          </cell>
          <cell r="D153" t="str">
            <v>unidad</v>
          </cell>
          <cell r="E153">
            <v>103.3567</v>
          </cell>
          <cell r="F153" t="str">
            <v>2.3.6.3.04</v>
          </cell>
        </row>
        <row r="154">
          <cell r="C154" t="str">
            <v>Codos de 1' PVC</v>
          </cell>
          <cell r="D154" t="str">
            <v>unidad</v>
          </cell>
          <cell r="E154">
            <v>20.059999999999999</v>
          </cell>
          <cell r="F154" t="str">
            <v>2.3.6.3.04</v>
          </cell>
        </row>
        <row r="155">
          <cell r="C155" t="str">
            <v>Destornillador de Estria</v>
          </cell>
          <cell r="D155" t="str">
            <v>unidad</v>
          </cell>
          <cell r="E155">
            <v>208.86</v>
          </cell>
          <cell r="F155" t="str">
            <v>2.3.6.3.04</v>
          </cell>
        </row>
        <row r="156">
          <cell r="C156" t="str">
            <v>Destornillador Plano</v>
          </cell>
          <cell r="D156" t="str">
            <v>unidad</v>
          </cell>
          <cell r="E156">
            <v>206.73500000000001</v>
          </cell>
          <cell r="F156" t="str">
            <v>2.3.6.3.04</v>
          </cell>
        </row>
        <row r="157">
          <cell r="C157" t="str">
            <v>Faceplate 1 salida</v>
          </cell>
          <cell r="D157" t="str">
            <v>unidad</v>
          </cell>
          <cell r="E157">
            <v>43.293999999999997</v>
          </cell>
          <cell r="F157" t="str">
            <v>2.3.6.3.04</v>
          </cell>
        </row>
        <row r="158">
          <cell r="C158" t="str">
            <v>Grapas Plasticas para Alambre Vinyl #13</v>
          </cell>
          <cell r="D158" t="str">
            <v>unidad</v>
          </cell>
          <cell r="E158">
            <v>5.9</v>
          </cell>
          <cell r="F158" t="str">
            <v>2.3.6.3.04</v>
          </cell>
        </row>
        <row r="159">
          <cell r="C159" t="str">
            <v>Llave de Rueda tipo T</v>
          </cell>
          <cell r="D159" t="str">
            <v>unidad</v>
          </cell>
          <cell r="E159">
            <v>944</v>
          </cell>
          <cell r="F159" t="str">
            <v>2.3.6.3.04</v>
          </cell>
        </row>
        <row r="160">
          <cell r="C160" t="str">
            <v>Llaves de paso de bola (1 pulgada)</v>
          </cell>
          <cell r="D160" t="str">
            <v>unidad</v>
          </cell>
          <cell r="E160">
            <v>571.12</v>
          </cell>
          <cell r="F160" t="str">
            <v>2.3.6.3.04</v>
          </cell>
        </row>
        <row r="161">
          <cell r="C161" t="str">
            <v>Martillo</v>
          </cell>
          <cell r="D161" t="str">
            <v>unidad</v>
          </cell>
          <cell r="E161">
            <v>619.5</v>
          </cell>
          <cell r="F161" t="str">
            <v>2.3.6.3.04</v>
          </cell>
        </row>
        <row r="162">
          <cell r="C162" t="str">
            <v>Mini Jack RJ45</v>
          </cell>
          <cell r="D162" t="str">
            <v>unidad</v>
          </cell>
          <cell r="E162">
            <v>100.3</v>
          </cell>
          <cell r="F162" t="str">
            <v>2.3.6.3.04</v>
          </cell>
        </row>
        <row r="163">
          <cell r="C163" t="str">
            <v>Niples 1' x 2' hg</v>
          </cell>
          <cell r="D163" t="str">
            <v>unidad</v>
          </cell>
          <cell r="E163">
            <v>33.630000000000003</v>
          </cell>
          <cell r="F163" t="str">
            <v>2.3.6.3.04</v>
          </cell>
        </row>
        <row r="164">
          <cell r="C164" t="str">
            <v>Niples de 1' x 3' hg</v>
          </cell>
          <cell r="D164" t="str">
            <v>unidad</v>
          </cell>
          <cell r="E164">
            <v>44.25</v>
          </cell>
          <cell r="F164" t="str">
            <v>2.3.6.3.04</v>
          </cell>
        </row>
        <row r="165">
          <cell r="C165" t="str">
            <v>Organizador horizontal plástico</v>
          </cell>
          <cell r="D165" t="str">
            <v>unidad</v>
          </cell>
          <cell r="E165">
            <v>855.5</v>
          </cell>
          <cell r="F165" t="str">
            <v>2.3.6.3.04</v>
          </cell>
        </row>
        <row r="166">
          <cell r="C166" t="str">
            <v>Patch Cord UTP Cat.6 de 2 pies</v>
          </cell>
          <cell r="D166" t="str">
            <v>unidad</v>
          </cell>
          <cell r="E166">
            <v>60.2273</v>
          </cell>
          <cell r="F166" t="str">
            <v>2.3.6.3.04</v>
          </cell>
        </row>
        <row r="167">
          <cell r="C167" t="str">
            <v>Patch Cord UTP Cat.6 de 7 pies</v>
          </cell>
          <cell r="D167" t="str">
            <v>unidad</v>
          </cell>
          <cell r="E167">
            <v>102.8133</v>
          </cell>
          <cell r="F167" t="str">
            <v>2.3.6.3.04</v>
          </cell>
        </row>
        <row r="168">
          <cell r="C168" t="str">
            <v>Patch Panel 24 puertos Cat.6</v>
          </cell>
          <cell r="D168" t="str">
            <v>unidad</v>
          </cell>
          <cell r="E168">
            <v>3030.43</v>
          </cell>
          <cell r="F168" t="str">
            <v>2.3.6.3.04</v>
          </cell>
        </row>
        <row r="169">
          <cell r="C169" t="str">
            <v>Pinzas para corte de tola</v>
          </cell>
          <cell r="D169" t="str">
            <v>unidad</v>
          </cell>
          <cell r="E169">
            <v>858.45</v>
          </cell>
          <cell r="F169" t="str">
            <v>2.3.6.3.04</v>
          </cell>
        </row>
        <row r="170">
          <cell r="C170" t="str">
            <v>Punta de Tria para Taladro</v>
          </cell>
          <cell r="D170" t="str">
            <v>unidad</v>
          </cell>
          <cell r="E170">
            <v>206.72329999999999</v>
          </cell>
          <cell r="F170" t="str">
            <v>2.3.6.3.04</v>
          </cell>
        </row>
        <row r="171">
          <cell r="C171" t="str">
            <v>PVC CR80/30 (kit de 500)</v>
          </cell>
          <cell r="D171" t="str">
            <v>unidad</v>
          </cell>
          <cell r="E171">
            <v>4425</v>
          </cell>
          <cell r="F171" t="str">
            <v>2.3.6.3.04</v>
          </cell>
        </row>
        <row r="172">
          <cell r="C172" t="str">
            <v>Rack (Palometas) de Pared para Monitor NK PVM-2701</v>
          </cell>
          <cell r="D172" t="str">
            <v>unidad</v>
          </cell>
          <cell r="E172">
            <v>13500.0026</v>
          </cell>
          <cell r="F172" t="str">
            <v>2.3.6.3.04</v>
          </cell>
        </row>
        <row r="173">
          <cell r="C173" t="str">
            <v>Rack de pared 7U con Bisagras</v>
          </cell>
          <cell r="D173" t="str">
            <v>unidad</v>
          </cell>
          <cell r="E173">
            <v>1416</v>
          </cell>
          <cell r="F173" t="str">
            <v>2.3.6.3.04</v>
          </cell>
        </row>
        <row r="174">
          <cell r="C174" t="str">
            <v>Tarugos Azules</v>
          </cell>
          <cell r="D174" t="str">
            <v>unidad</v>
          </cell>
          <cell r="E174">
            <v>3.54</v>
          </cell>
          <cell r="F174" t="str">
            <v>2.3.6.3.04</v>
          </cell>
        </row>
        <row r="175">
          <cell r="C175" t="str">
            <v>tee de 1 pulgada hg</v>
          </cell>
          <cell r="D175" t="str">
            <v>unidad</v>
          </cell>
          <cell r="E175">
            <v>73.16</v>
          </cell>
          <cell r="F175" t="str">
            <v>2.3.6.3.04</v>
          </cell>
        </row>
        <row r="176">
          <cell r="C176" t="str">
            <v>Tira de Lija 100/1</v>
          </cell>
          <cell r="D176" t="str">
            <v>unidad</v>
          </cell>
          <cell r="E176">
            <v>548.26499999999999</v>
          </cell>
          <cell r="F176" t="str">
            <v>2.3.6.3.04</v>
          </cell>
        </row>
        <row r="177">
          <cell r="C177" t="str">
            <v>Tira de Lija de Metal 12/1</v>
          </cell>
          <cell r="D177" t="str">
            <v>unidad</v>
          </cell>
          <cell r="E177">
            <v>526.32500000000005</v>
          </cell>
          <cell r="F177" t="str">
            <v>2.3.6.3.04</v>
          </cell>
        </row>
        <row r="178">
          <cell r="C178" t="str">
            <v>Tornillo para Tarugo Azul</v>
          </cell>
          <cell r="D178" t="str">
            <v>unidad</v>
          </cell>
          <cell r="E178">
            <v>3.54</v>
          </cell>
          <cell r="F178" t="str">
            <v>2.3.6.3.04</v>
          </cell>
        </row>
        <row r="179">
          <cell r="C179" t="str">
            <v>Tubo de Silicón Transparente</v>
          </cell>
          <cell r="D179" t="str">
            <v>unidad</v>
          </cell>
          <cell r="E179">
            <v>265.5</v>
          </cell>
          <cell r="F179" t="str">
            <v>2.3.6.3.04</v>
          </cell>
        </row>
        <row r="180">
          <cell r="C180" t="str">
            <v>Impresión Formularios (dos caras)</v>
          </cell>
          <cell r="D180" t="str">
            <v>unidad</v>
          </cell>
          <cell r="E180">
            <v>1.9823999999999999</v>
          </cell>
          <cell r="F180" t="str">
            <v xml:space="preserve">2.2.2.2.01 </v>
          </cell>
        </row>
        <row r="181">
          <cell r="C181" t="str">
            <v>Impresión a Color</v>
          </cell>
          <cell r="D181" t="str">
            <v>unidad</v>
          </cell>
          <cell r="E181">
            <v>200</v>
          </cell>
          <cell r="F181" t="str">
            <v xml:space="preserve">2.2.2.2.01 </v>
          </cell>
        </row>
        <row r="182">
          <cell r="C182" t="str">
            <v>Impresión a Satinada</v>
          </cell>
          <cell r="D182" t="str">
            <v>unidad</v>
          </cell>
          <cell r="E182">
            <v>400</v>
          </cell>
          <cell r="F182" t="str">
            <v xml:space="preserve">2.2.2.2.01 </v>
          </cell>
        </row>
        <row r="183">
          <cell r="C183" t="str">
            <v xml:space="preserve">Goma (No.265/70/16 para camioneta Toyota Hilux) </v>
          </cell>
          <cell r="D183" t="str">
            <v>unidad</v>
          </cell>
          <cell r="E183">
            <v>7773.84</v>
          </cell>
          <cell r="F183" t="str">
            <v>2.3.5.3.01</v>
          </cell>
        </row>
        <row r="184">
          <cell r="C184" t="str">
            <v xml:space="preserve">Gomas (No. 265/70/15 para jeep Chevrolet Brazer) </v>
          </cell>
          <cell r="D184" t="str">
            <v>unidad</v>
          </cell>
          <cell r="E184">
            <v>9343.24</v>
          </cell>
          <cell r="F184" t="str">
            <v>2.3.5.3.01</v>
          </cell>
        </row>
        <row r="185">
          <cell r="C185" t="str">
            <v>Neumáticos para Ford Ranger, Pirelli 265-70R-16</v>
          </cell>
          <cell r="D185" t="str">
            <v>unidad</v>
          </cell>
          <cell r="E185">
            <v>10915</v>
          </cell>
          <cell r="F185" t="str">
            <v>2.3.5.3.01</v>
          </cell>
        </row>
        <row r="186">
          <cell r="C186" t="str">
            <v>Neumáticos para Motocicleta 110/80-18-58, trasera, Michelin</v>
          </cell>
          <cell r="D186" t="str">
            <v>unidad</v>
          </cell>
          <cell r="E186">
            <v>3923.5</v>
          </cell>
          <cell r="F186" t="str">
            <v>2.3.5.3.01</v>
          </cell>
        </row>
        <row r="187">
          <cell r="C187" t="str">
            <v>Neumáticos para Motocicletas 80/90-21mc48p, delanteras Michelin</v>
          </cell>
          <cell r="D187" t="str">
            <v>unidad</v>
          </cell>
          <cell r="E187">
            <v>4543</v>
          </cell>
          <cell r="F187" t="str">
            <v>2.3.5.3.01</v>
          </cell>
        </row>
        <row r="188">
          <cell r="C188" t="str">
            <v>Neumáticos para Toyota Hilux, Firestone 265/70 R 16</v>
          </cell>
          <cell r="D188" t="str">
            <v>unidad</v>
          </cell>
          <cell r="E188">
            <v>9204</v>
          </cell>
          <cell r="F188" t="str">
            <v>2.3.5.3.01</v>
          </cell>
        </row>
        <row r="189">
          <cell r="C189" t="str">
            <v>Tubo de Neumáticos para Motocicleta, delantero, Michelin</v>
          </cell>
          <cell r="D189" t="str">
            <v>unidad</v>
          </cell>
          <cell r="E189">
            <v>1239</v>
          </cell>
          <cell r="F189" t="str">
            <v>2.3.5.3.01</v>
          </cell>
        </row>
        <row r="190">
          <cell r="C190" t="str">
            <v>Tubo de Neumáticos para Motocicleta, trasero, Michelin</v>
          </cell>
          <cell r="D190" t="str">
            <v>unidad</v>
          </cell>
          <cell r="E190">
            <v>1239</v>
          </cell>
          <cell r="F190" t="str">
            <v>2.3.5.3.01</v>
          </cell>
        </row>
        <row r="191">
          <cell r="C191" t="str">
            <v>Instalación, Correcion de Pintura, Cristal Delantero y Bumper de vehiculo</v>
          </cell>
          <cell r="D191" t="str">
            <v>unidad</v>
          </cell>
          <cell r="E191">
            <v>54999.99</v>
          </cell>
          <cell r="F191" t="str">
            <v>2.7.2.6.01</v>
          </cell>
        </row>
        <row r="192">
          <cell r="C192" t="str">
            <v>Mantenimiento de Vehículos</v>
          </cell>
          <cell r="D192" t="str">
            <v>unidad</v>
          </cell>
          <cell r="E192">
            <v>17023.8</v>
          </cell>
          <cell r="F192" t="str">
            <v>2.7.2.6.01</v>
          </cell>
        </row>
        <row r="193">
          <cell r="C193" t="str">
            <v xml:space="preserve">Mantenimiento y/o Reparación Impresora  Multifuncional </v>
          </cell>
          <cell r="D193" t="str">
            <v>unidad</v>
          </cell>
          <cell r="E193">
            <v>4130</v>
          </cell>
          <cell r="F193" t="str">
            <v>2.7.2.2.01</v>
          </cell>
        </row>
        <row r="194">
          <cell r="C194" t="str">
            <v>Mantenimiento y/o Reparación Impresora Laser</v>
          </cell>
          <cell r="D194" t="str">
            <v>unidad</v>
          </cell>
          <cell r="E194">
            <v>16048</v>
          </cell>
          <cell r="F194" t="str">
            <v>2.7.2.2.01</v>
          </cell>
        </row>
        <row r="195">
          <cell r="C195" t="str">
            <v>Servicio de Reparación y Mantenimiento de Fotocopiadora (anual)</v>
          </cell>
          <cell r="D195" t="str">
            <v>unidad</v>
          </cell>
          <cell r="E195">
            <v>24502.7</v>
          </cell>
          <cell r="F195" t="str">
            <v>2.7.2.2.01</v>
          </cell>
        </row>
        <row r="196">
          <cell r="C196" t="str">
            <v>Reparación de Tomógrafo General Electric Brights Speed, serial 277468nm5</v>
          </cell>
          <cell r="D196" t="str">
            <v>unidad</v>
          </cell>
          <cell r="E196">
            <v>715000</v>
          </cell>
          <cell r="F196" t="str">
            <v>2.7.2.4.01</v>
          </cell>
        </row>
        <row r="197">
          <cell r="C197" t="str">
            <v>Mantenimiento de Planta Electrica Cummins 20KVA</v>
          </cell>
          <cell r="D197" t="str">
            <v>unidad</v>
          </cell>
          <cell r="E197">
            <v>60742.81</v>
          </cell>
          <cell r="F197" t="str">
            <v>2.7.2.6.01</v>
          </cell>
        </row>
        <row r="198">
          <cell r="C198" t="str">
            <v>Mantenimiento y Reparación de Aire Acondicionado de 3 Toneladas</v>
          </cell>
          <cell r="D198" t="str">
            <v>unidad</v>
          </cell>
          <cell r="E198">
            <v>30385</v>
          </cell>
          <cell r="F198" t="str">
            <v>2.7.2.6.01</v>
          </cell>
        </row>
        <row r="199">
          <cell r="C199" t="str">
            <v>Reparacion y Mantenimiento Planta Eléctrica</v>
          </cell>
          <cell r="D199" t="str">
            <v>unidad</v>
          </cell>
          <cell r="E199">
            <v>79818.740000000005</v>
          </cell>
          <cell r="F199" t="str">
            <v>2.7.2.6.01</v>
          </cell>
        </row>
        <row r="200">
          <cell r="C200" t="str">
            <v>Servicio de Mantenimiento de Aire Acondicionado</v>
          </cell>
          <cell r="D200" t="str">
            <v>unidad</v>
          </cell>
          <cell r="E200">
            <v>4500</v>
          </cell>
          <cell r="F200" t="str">
            <v>2.2.7.2.01</v>
          </cell>
        </row>
        <row r="201">
          <cell r="C201" t="str">
            <v>Servicio de mantenimiento,lavado y brillado de piso</v>
          </cell>
          <cell r="D201" t="str">
            <v>unidad</v>
          </cell>
          <cell r="E201">
            <v>44840</v>
          </cell>
          <cell r="F201" t="str">
            <v>2.7.1.7.01</v>
          </cell>
        </row>
        <row r="202">
          <cell r="C202" t="str">
            <v>Servicios de Desinstalacion,  Instalación y Mantenimiento</v>
          </cell>
          <cell r="D202" t="str">
            <v>unidad</v>
          </cell>
          <cell r="E202">
            <v>8850</v>
          </cell>
          <cell r="F202" t="str">
            <v>2.7.2.6.01</v>
          </cell>
        </row>
        <row r="203">
          <cell r="C203" t="str">
            <v>Mantenimiento Planta Eléctrica</v>
          </cell>
          <cell r="D203" t="str">
            <v>unidad</v>
          </cell>
          <cell r="E203">
            <v>45459.5</v>
          </cell>
          <cell r="F203" t="str">
            <v>2.7.1.6.01</v>
          </cell>
        </row>
        <row r="204">
          <cell r="C204" t="str">
            <v>Suministro, Instalación y drenaje</v>
          </cell>
          <cell r="D204" t="str">
            <v>unidad</v>
          </cell>
          <cell r="E204">
            <v>7500</v>
          </cell>
          <cell r="F204" t="str">
            <v>2.7.1.4.01</v>
          </cell>
        </row>
        <row r="205">
          <cell r="C205" t="str">
            <v>Ambientador en Spray, diferentes Frangancias</v>
          </cell>
          <cell r="D205" t="str">
            <v>unidad</v>
          </cell>
          <cell r="E205">
            <v>68.44</v>
          </cell>
          <cell r="F205" t="str">
            <v>2.3.9.1.01</v>
          </cell>
        </row>
        <row r="206">
          <cell r="C206" t="str">
            <v>Carro de limpieza de 2 baldes</v>
          </cell>
          <cell r="D206" t="str">
            <v>unidad</v>
          </cell>
          <cell r="E206">
            <v>3935.3</v>
          </cell>
          <cell r="F206" t="str">
            <v>2.3.9.1.01</v>
          </cell>
        </row>
        <row r="207">
          <cell r="C207" t="str">
            <v>Cleaner, 1 Litro para Maquina ABX Micros 60</v>
          </cell>
          <cell r="D207" t="str">
            <v>unidad</v>
          </cell>
          <cell r="E207">
            <v>1548</v>
          </cell>
          <cell r="F207" t="str">
            <v>2.3.9.1.01</v>
          </cell>
        </row>
        <row r="208">
          <cell r="C208" t="str">
            <v>Cubo plastico , con brazalete en metal, Mediano</v>
          </cell>
          <cell r="D208" t="str">
            <v>unidad</v>
          </cell>
          <cell r="E208">
            <v>130</v>
          </cell>
          <cell r="F208" t="str">
            <v>2.3.9.1.01</v>
          </cell>
        </row>
        <row r="209">
          <cell r="C209" t="str">
            <v>Docenas de Brillo de Metal (Fregar)</v>
          </cell>
          <cell r="D209" t="str">
            <v>unidad</v>
          </cell>
          <cell r="E209">
            <v>341.02</v>
          </cell>
          <cell r="F209" t="str">
            <v>2.3.9.1.01</v>
          </cell>
        </row>
        <row r="210">
          <cell r="C210" t="str">
            <v>Escoba plastica</v>
          </cell>
          <cell r="D210" t="str">
            <v>unidad</v>
          </cell>
          <cell r="E210">
            <v>120</v>
          </cell>
          <cell r="F210" t="str">
            <v>2.3.9.1.01</v>
          </cell>
        </row>
        <row r="211">
          <cell r="C211" t="str">
            <v>Galón de Cloro</v>
          </cell>
          <cell r="D211" t="str">
            <v>galon</v>
          </cell>
          <cell r="E211">
            <v>57.784999999999997</v>
          </cell>
          <cell r="F211" t="str">
            <v>2.3.9.1.01</v>
          </cell>
        </row>
        <row r="212">
          <cell r="C212" t="str">
            <v>Galones de Limpia Cristales</v>
          </cell>
          <cell r="D212" t="str">
            <v>galon</v>
          </cell>
          <cell r="E212">
            <v>118</v>
          </cell>
          <cell r="F212" t="str">
            <v>2.3.9.1.01</v>
          </cell>
        </row>
        <row r="213">
          <cell r="C213" t="str">
            <v>Jabón Liquido Lavaplatos</v>
          </cell>
          <cell r="D213" t="str">
            <v>galon</v>
          </cell>
          <cell r="E213">
            <v>138.06</v>
          </cell>
          <cell r="F213" t="str">
            <v>2.3.9.1.01</v>
          </cell>
        </row>
        <row r="214">
          <cell r="C214" t="str">
            <v>Jabón Liquido para Manos</v>
          </cell>
          <cell r="D214" t="str">
            <v>galon</v>
          </cell>
          <cell r="E214">
            <v>136.88</v>
          </cell>
          <cell r="F214" t="str">
            <v>2.3.9.1.01</v>
          </cell>
        </row>
        <row r="215">
          <cell r="C215" t="str">
            <v>Neutralizador de Olor</v>
          </cell>
          <cell r="D215" t="str">
            <v>unidad</v>
          </cell>
          <cell r="E215">
            <v>270</v>
          </cell>
          <cell r="F215" t="str">
            <v>2.3.9.1.01</v>
          </cell>
        </row>
        <row r="216">
          <cell r="C216" t="str">
            <v xml:space="preserve">Pinespuma </v>
          </cell>
          <cell r="D216" t="str">
            <v>unidad</v>
          </cell>
          <cell r="E216">
            <v>300</v>
          </cell>
          <cell r="F216" t="str">
            <v>2.3.9.1.01</v>
          </cell>
        </row>
        <row r="217">
          <cell r="C217" t="str">
            <v>Rastrillo plastico palo en  en madera</v>
          </cell>
          <cell r="D217" t="str">
            <v>unidad</v>
          </cell>
          <cell r="E217">
            <v>160</v>
          </cell>
          <cell r="F217" t="str">
            <v>2.3.9.1.01</v>
          </cell>
        </row>
        <row r="218">
          <cell r="C218" t="str">
            <v>Saco de Detergente en Polvo</v>
          </cell>
          <cell r="D218" t="str">
            <v>unidad</v>
          </cell>
          <cell r="E218">
            <v>728.06</v>
          </cell>
          <cell r="F218" t="str">
            <v>2.3.9.1.01</v>
          </cell>
        </row>
        <row r="219">
          <cell r="C219" t="str">
            <v>Suaper</v>
          </cell>
          <cell r="D219" t="str">
            <v>unidad</v>
          </cell>
          <cell r="E219">
            <v>125</v>
          </cell>
          <cell r="F219" t="str">
            <v>2.3.9.1.01</v>
          </cell>
        </row>
        <row r="220">
          <cell r="C220" t="str">
            <v>Bancada de 3 asientos</v>
          </cell>
          <cell r="D220" t="str">
            <v>unidad</v>
          </cell>
          <cell r="E220">
            <v>7123.8959999999997</v>
          </cell>
          <cell r="F220" t="str">
            <v>2.6.1.2.02</v>
          </cell>
        </row>
        <row r="221">
          <cell r="C221" t="str">
            <v>Bancada de 4 asientos</v>
          </cell>
          <cell r="D221" t="str">
            <v>unidad</v>
          </cell>
          <cell r="E221">
            <v>13570</v>
          </cell>
          <cell r="F221" t="str">
            <v>2.6.1.2.02</v>
          </cell>
        </row>
        <row r="222">
          <cell r="C222" t="str">
            <v>Anaquel metalico de 5 niveles</v>
          </cell>
          <cell r="D222" t="str">
            <v>unidad</v>
          </cell>
          <cell r="E222">
            <v>6938.4</v>
          </cell>
          <cell r="F222" t="str">
            <v>2.6.1.1.02</v>
          </cell>
        </row>
        <row r="223">
          <cell r="C223" t="str">
            <v>Anaqueles de Metal de 1.20m+0.60 cm</v>
          </cell>
          <cell r="D223" t="str">
            <v>unidad</v>
          </cell>
          <cell r="E223">
            <v>11800</v>
          </cell>
          <cell r="F223" t="str">
            <v>2.6.1.1.01</v>
          </cell>
        </row>
        <row r="224">
          <cell r="C224" t="str">
            <v>Anaqueles de Metal de 1.m+0.60 cm</v>
          </cell>
          <cell r="D224" t="str">
            <v>unidad</v>
          </cell>
          <cell r="E224">
            <v>10620</v>
          </cell>
          <cell r="F224" t="str">
            <v>2.6.1.1.01</v>
          </cell>
        </row>
        <row r="225">
          <cell r="C225" t="str">
            <v>Archivador metálico de 4 gavetas.</v>
          </cell>
          <cell r="D225" t="str">
            <v>unidad</v>
          </cell>
          <cell r="E225">
            <v>8142</v>
          </cell>
          <cell r="F225" t="str">
            <v>2.6.1.1.02</v>
          </cell>
        </row>
        <row r="226">
          <cell r="C226" t="str">
            <v>Archivos Laterales 2.3 de 4 gavetas</v>
          </cell>
          <cell r="D226" t="str">
            <v>unidad</v>
          </cell>
          <cell r="E226">
            <v>11227.8771</v>
          </cell>
          <cell r="F226" t="str">
            <v>2.6.1.1.01</v>
          </cell>
        </row>
        <row r="227">
          <cell r="C227" t="str">
            <v>Armario metálico dobles o lockers con ojete para candado.</v>
          </cell>
          <cell r="D227" t="str">
            <v>unidad</v>
          </cell>
          <cell r="E227">
            <v>8496</v>
          </cell>
          <cell r="F227" t="str">
            <v>2.6.1.1.02</v>
          </cell>
        </row>
        <row r="228">
          <cell r="C228" t="str">
            <v>Bandeja metálica rodable de sobre cama para alimentos</v>
          </cell>
          <cell r="D228" t="str">
            <v>unidad</v>
          </cell>
          <cell r="E228">
            <v>5605</v>
          </cell>
          <cell r="F228" t="str">
            <v>2.6.1.1.02</v>
          </cell>
        </row>
        <row r="229">
          <cell r="C229" t="str">
            <v>Cubiculos (1.05mt x 1.00mt x 0.60mt)</v>
          </cell>
          <cell r="D229" t="str">
            <v>unidad</v>
          </cell>
          <cell r="E229">
            <v>14160</v>
          </cell>
          <cell r="F229" t="str">
            <v>2.6.1.1.01</v>
          </cell>
        </row>
        <row r="230">
          <cell r="C230" t="str">
            <v>Cubo metalico para desperdicios con tapa accionada a pedal</v>
          </cell>
          <cell r="D230" t="str">
            <v>unidad</v>
          </cell>
          <cell r="E230">
            <v>1121</v>
          </cell>
          <cell r="F230" t="str">
            <v>2.6.1.1.02</v>
          </cell>
        </row>
        <row r="231">
          <cell r="C231" t="str">
            <v>Dispositivo de Paso Rápido de Peajes para Vehículos</v>
          </cell>
          <cell r="D231" t="str">
            <v>unidad</v>
          </cell>
          <cell r="E231">
            <v>450</v>
          </cell>
          <cell r="F231" t="str">
            <v>2.6.1.1.01</v>
          </cell>
        </row>
        <row r="232">
          <cell r="C232" t="str">
            <v>Escritorio metálico de 2 cajones de 100 x 60 cms.</v>
          </cell>
          <cell r="D232" t="str">
            <v>unidad</v>
          </cell>
          <cell r="E232">
            <v>5900</v>
          </cell>
          <cell r="F232" t="str">
            <v>2.6.1.1.02</v>
          </cell>
        </row>
        <row r="233">
          <cell r="C233" t="str">
            <v>Gabinetes Aereos 1.00mt con puerta tipo tambor</v>
          </cell>
          <cell r="D233" t="str">
            <v>unidad</v>
          </cell>
          <cell r="E233">
            <v>14160</v>
          </cell>
          <cell r="F233" t="str">
            <v>2.6.1.1.01</v>
          </cell>
        </row>
        <row r="234">
          <cell r="C234" t="str">
            <v>Mesa comedor con 4 sillas</v>
          </cell>
          <cell r="D234" t="str">
            <v>unidad</v>
          </cell>
          <cell r="E234">
            <v>18880</v>
          </cell>
          <cell r="F234" t="str">
            <v>2.6.1.1.02</v>
          </cell>
        </row>
        <row r="235">
          <cell r="C235" t="str">
            <v>Silla metálica giratoria rodable con asiento alto</v>
          </cell>
          <cell r="D235" t="str">
            <v>unidad</v>
          </cell>
          <cell r="E235">
            <v>4130</v>
          </cell>
          <cell r="F235" t="str">
            <v>2.6.1.1.02</v>
          </cell>
        </row>
        <row r="236">
          <cell r="C236" t="str">
            <v>Silla secretarial</v>
          </cell>
          <cell r="D236" t="str">
            <v>unidad</v>
          </cell>
          <cell r="E236">
            <v>2950</v>
          </cell>
          <cell r="F236" t="str">
            <v>2.6.1.1.02</v>
          </cell>
        </row>
        <row r="237">
          <cell r="C237" t="str">
            <v>Sillas de Oficina sin brazo, con soporte lumbar</v>
          </cell>
          <cell r="D237" t="str">
            <v>unidad</v>
          </cell>
          <cell r="E237">
            <v>7949.66</v>
          </cell>
          <cell r="F237" t="str">
            <v>2.6.1.1.01</v>
          </cell>
        </row>
        <row r="238">
          <cell r="C238" t="str">
            <v>Sillas de visitas</v>
          </cell>
          <cell r="D238" t="str">
            <v>unidad</v>
          </cell>
          <cell r="E238">
            <v>1303.9000000000001</v>
          </cell>
          <cell r="F238" t="str">
            <v>2.6.1.1.01</v>
          </cell>
        </row>
        <row r="239">
          <cell r="C239" t="str">
            <v>Sillas secretariales sin brazo con soporte lumbar</v>
          </cell>
          <cell r="D239" t="str">
            <v>unidad</v>
          </cell>
          <cell r="E239">
            <v>7949.66</v>
          </cell>
          <cell r="F239" t="str">
            <v>2.6.1.1.01</v>
          </cell>
        </row>
        <row r="240">
          <cell r="C240" t="str">
            <v>Sillón ejecutivo color negro, con brazo, soporte lumbar, en leader</v>
          </cell>
          <cell r="D240" t="str">
            <v>unidad</v>
          </cell>
          <cell r="E240">
            <v>9912</v>
          </cell>
          <cell r="F240" t="str">
            <v>2.6.1.1.01</v>
          </cell>
        </row>
        <row r="241">
          <cell r="C241" t="str">
            <v>Sillon Ergonomico o Postural color negro</v>
          </cell>
          <cell r="D241" t="str">
            <v>unidad</v>
          </cell>
          <cell r="E241">
            <v>14004.83</v>
          </cell>
          <cell r="F241" t="str">
            <v>2.6.1.1.02</v>
          </cell>
        </row>
        <row r="242">
          <cell r="C242" t="str">
            <v>Sillón para sala de reuniones</v>
          </cell>
          <cell r="D242" t="str">
            <v>unidad</v>
          </cell>
          <cell r="E242">
            <v>12019.008</v>
          </cell>
          <cell r="F242" t="str">
            <v>2.6.1.1.02</v>
          </cell>
        </row>
        <row r="243">
          <cell r="C243" t="str">
            <v>Sillón semiejecutivo sin porta brazos unipersonal</v>
          </cell>
          <cell r="D243" t="str">
            <v>unidad</v>
          </cell>
          <cell r="E243">
            <v>4378.9799999999996</v>
          </cell>
          <cell r="F243" t="str">
            <v>2.6.1.1.01</v>
          </cell>
        </row>
        <row r="244">
          <cell r="C244" t="str">
            <v>Taburete metálico asiento giratorio rodable con espaldar.</v>
          </cell>
          <cell r="D244" t="str">
            <v>unidad</v>
          </cell>
          <cell r="E244">
            <v>3482.18</v>
          </cell>
          <cell r="F244" t="str">
            <v>2.6.1.1.02</v>
          </cell>
        </row>
        <row r="245">
          <cell r="C245" t="str">
            <v>Taburete metalico giratorio con espaldar para anestesiologo</v>
          </cell>
          <cell r="D245" t="str">
            <v>unidad</v>
          </cell>
          <cell r="E245">
            <v>6755.7359999999999</v>
          </cell>
          <cell r="F245" t="str">
            <v>2.6.1.1.02</v>
          </cell>
        </row>
        <row r="246">
          <cell r="C246" t="str">
            <v xml:space="preserve"> Adecuación Local </v>
          </cell>
          <cell r="D246" t="str">
            <v>unidad</v>
          </cell>
          <cell r="E246">
            <v>0</v>
          </cell>
          <cell r="F246" t="str">
            <v>2.7.1.1.01</v>
          </cell>
        </row>
        <row r="247">
          <cell r="C247" t="str">
            <v>Bomba de agua de 1.5 hp, doble impele</v>
          </cell>
          <cell r="D247" t="str">
            <v>unidad</v>
          </cell>
          <cell r="E247">
            <v>36028.94</v>
          </cell>
          <cell r="F247" t="str">
            <v>2.6.5.8.01</v>
          </cell>
        </row>
        <row r="248">
          <cell r="C248" t="str">
            <v>Bomba de Agua de 3HP - 110-220V</v>
          </cell>
          <cell r="D248" t="str">
            <v>unidad</v>
          </cell>
          <cell r="E248">
            <v>30591.5</v>
          </cell>
          <cell r="F248" t="str">
            <v>2.6.5.8.01</v>
          </cell>
        </row>
        <row r="249">
          <cell r="C249" t="str">
            <v>Gato Hidráulico 2 TOM. TW</v>
          </cell>
          <cell r="D249" t="str">
            <v>unidad</v>
          </cell>
          <cell r="E249">
            <v>626.58000000000004</v>
          </cell>
          <cell r="F249" t="str">
            <v>2.6.5.8.01</v>
          </cell>
        </row>
        <row r="250">
          <cell r="C250" t="str">
            <v>Tanque de hidroneumatico de 120 galones - alta presion</v>
          </cell>
          <cell r="D250" t="str">
            <v>unidad</v>
          </cell>
          <cell r="E250">
            <v>62031.42</v>
          </cell>
          <cell r="F250" t="str">
            <v>2.6.5.8.01</v>
          </cell>
        </row>
        <row r="251">
          <cell r="C251" t="str">
            <v>Peaje (por vehiculo)</v>
          </cell>
          <cell r="D251" t="str">
            <v>unidad</v>
          </cell>
          <cell r="E251">
            <v>60</v>
          </cell>
          <cell r="F251" t="str">
            <v>2.2.4.4.01</v>
          </cell>
        </row>
        <row r="252">
          <cell r="C252" t="str">
            <v>Cemento de pvc de 16oz</v>
          </cell>
          <cell r="D252" t="str">
            <v>unidad</v>
          </cell>
          <cell r="E252">
            <v>487.34</v>
          </cell>
          <cell r="F252" t="str">
            <v>2.3.7.2.06</v>
          </cell>
        </row>
        <row r="253">
          <cell r="C253" t="str">
            <v>Pastas de cloro de cisternas 200GRS</v>
          </cell>
          <cell r="D253" t="str">
            <v>unidad</v>
          </cell>
          <cell r="E253">
            <v>88.5</v>
          </cell>
          <cell r="F253" t="str">
            <v>2.3.7.2.06</v>
          </cell>
        </row>
        <row r="254">
          <cell r="C254" t="str">
            <v>Calcomanias</v>
          </cell>
          <cell r="D254" t="str">
            <v>unidad</v>
          </cell>
          <cell r="E254">
            <v>177</v>
          </cell>
          <cell r="F254" t="str">
            <v>2.3.3.3.01</v>
          </cell>
        </row>
        <row r="255">
          <cell r="C255" t="str">
            <v>Letrero en Acrílico rotulado en Vinil adhesivo, Tornillos Decorativo (0.71mt x 1.06mt) con instalación</v>
          </cell>
          <cell r="D255" t="str">
            <v>unidad</v>
          </cell>
          <cell r="E255">
            <v>5959</v>
          </cell>
          <cell r="F255" t="str">
            <v>2.3.3.3.01</v>
          </cell>
        </row>
        <row r="256">
          <cell r="C256" t="str">
            <v>Cemento blanco</v>
          </cell>
          <cell r="D256" t="str">
            <v>libra</v>
          </cell>
          <cell r="E256">
            <v>18.88</v>
          </cell>
          <cell r="F256" t="str">
            <v>2.3.6.1.01</v>
          </cell>
        </row>
        <row r="257">
          <cell r="C257" t="str">
            <v>Inodoros color blanco</v>
          </cell>
          <cell r="D257" t="str">
            <v>unidad</v>
          </cell>
          <cell r="E257">
            <v>4124.1000000000004</v>
          </cell>
          <cell r="F257" t="str">
            <v>2.3.6.2.02</v>
          </cell>
        </row>
        <row r="258">
          <cell r="C258" t="str">
            <v>Lavamanos con pedestal color blanco</v>
          </cell>
          <cell r="D258" t="str">
            <v>unidad</v>
          </cell>
          <cell r="E258">
            <v>4737.7</v>
          </cell>
          <cell r="F258" t="str">
            <v>2.3.6.2.02</v>
          </cell>
        </row>
        <row r="259">
          <cell r="C259" t="str">
            <v>Pedestal de Lavamanos color blanco</v>
          </cell>
          <cell r="D259" t="str">
            <v>unidad</v>
          </cell>
          <cell r="E259">
            <v>1239</v>
          </cell>
          <cell r="F259" t="str">
            <v>2.3.6.2.02</v>
          </cell>
        </row>
        <row r="260">
          <cell r="C260" t="str">
            <v>Carpetas Azules de 5 Pulgadas con 3 aros.</v>
          </cell>
          <cell r="D260" t="str">
            <v>unidad</v>
          </cell>
          <cell r="E260">
            <v>711.54</v>
          </cell>
          <cell r="F260" t="str">
            <v>2.3.3.3.01</v>
          </cell>
        </row>
        <row r="261">
          <cell r="C261" t="str">
            <v>Carpetas institucionales con bolsillo full color, Cartón 9x12</v>
          </cell>
          <cell r="D261" t="str">
            <v>unidad</v>
          </cell>
          <cell r="E261">
            <v>30.68</v>
          </cell>
          <cell r="F261" t="str">
            <v>2.3.3.3.01</v>
          </cell>
        </row>
        <row r="262">
          <cell r="C262" t="str">
            <v>Carpetas No.1, Blanca c/Cover</v>
          </cell>
          <cell r="D262" t="str">
            <v>unidad</v>
          </cell>
          <cell r="E262">
            <v>93.22</v>
          </cell>
          <cell r="F262" t="str">
            <v>2.3.3.2.01</v>
          </cell>
        </row>
        <row r="263">
          <cell r="C263" t="str">
            <v>Carpetas No.2</v>
          </cell>
          <cell r="D263" t="str">
            <v>unidad</v>
          </cell>
          <cell r="E263">
            <v>140.125</v>
          </cell>
          <cell r="F263" t="str">
            <v>2.3.3.2.01</v>
          </cell>
        </row>
        <row r="264">
          <cell r="C264" t="str">
            <v>Carpetas No.3</v>
          </cell>
          <cell r="D264" t="str">
            <v>unidad</v>
          </cell>
          <cell r="E264">
            <v>194.7</v>
          </cell>
          <cell r="F264" t="str">
            <v>2.3.3.2.01</v>
          </cell>
        </row>
        <row r="265">
          <cell r="C265" t="str">
            <v>Carpetas No.4</v>
          </cell>
          <cell r="D265" t="str">
            <v>unidad</v>
          </cell>
          <cell r="E265">
            <v>334.82499999999999</v>
          </cell>
          <cell r="F265" t="str">
            <v>2.3.3.2.01</v>
          </cell>
        </row>
        <row r="266">
          <cell r="C266" t="str">
            <v xml:space="preserve">Carpetas No.5, Blanca c/Cover </v>
          </cell>
          <cell r="D266" t="str">
            <v>unidad</v>
          </cell>
          <cell r="E266">
            <v>474.36</v>
          </cell>
          <cell r="F266" t="str">
            <v>2.3.3.2.01</v>
          </cell>
        </row>
        <row r="267">
          <cell r="C267" t="str">
            <v>Fardos de Papel Higiénico Jumbo</v>
          </cell>
          <cell r="D267" t="str">
            <v>unidad</v>
          </cell>
          <cell r="E267">
            <v>548.70000000000005</v>
          </cell>
          <cell r="F267" t="str">
            <v>2.3.3.2.01</v>
          </cell>
        </row>
        <row r="268">
          <cell r="C268" t="str">
            <v>Fardos de Papel Toalla</v>
          </cell>
          <cell r="D268" t="str">
            <v>unidad</v>
          </cell>
          <cell r="E268">
            <v>628.94000000000005</v>
          </cell>
          <cell r="F268" t="str">
            <v>2.3.3.2.01</v>
          </cell>
        </row>
        <row r="269">
          <cell r="C269" t="str">
            <v>Fardos de Servilletas</v>
          </cell>
          <cell r="D269" t="str">
            <v>unidad</v>
          </cell>
          <cell r="E269">
            <v>401.2</v>
          </cell>
          <cell r="F269" t="str">
            <v>2.3.3.2.01</v>
          </cell>
        </row>
        <row r="270">
          <cell r="C270" t="str">
            <v>Fólder de bolsillo color azul</v>
          </cell>
          <cell r="D270" t="str">
            <v>unidad</v>
          </cell>
          <cell r="E270">
            <v>526.57500000000005</v>
          </cell>
          <cell r="F270" t="str">
            <v>2.3.3.2.01</v>
          </cell>
        </row>
        <row r="271">
          <cell r="C271" t="str">
            <v>Folders 8 1/2x 11 (100/1) Impropapel</v>
          </cell>
          <cell r="D271" t="str">
            <v>Caja</v>
          </cell>
          <cell r="E271">
            <v>175.82</v>
          </cell>
          <cell r="F271" t="str">
            <v>2.3.3.2.01</v>
          </cell>
        </row>
        <row r="272">
          <cell r="C272" t="str">
            <v>Folders 8 1/2x 11 (100/1), de Colores</v>
          </cell>
          <cell r="D272" t="str">
            <v>Caja</v>
          </cell>
          <cell r="E272">
            <v>531</v>
          </cell>
          <cell r="F272" t="str">
            <v>2.3.3.2.01</v>
          </cell>
        </row>
        <row r="273">
          <cell r="C273" t="str">
            <v>Folders 8 1/2x 13 (100/1), Ofi Folder</v>
          </cell>
          <cell r="D273" t="str">
            <v>Caja</v>
          </cell>
          <cell r="E273">
            <v>233.64</v>
          </cell>
          <cell r="F273" t="str">
            <v>2.3.3.2.01</v>
          </cell>
        </row>
        <row r="274">
          <cell r="C274" t="str">
            <v>Folders 8 1/2x 13 (100/1), Ofinota</v>
          </cell>
          <cell r="D274" t="str">
            <v>Caja</v>
          </cell>
          <cell r="E274">
            <v>260.00110000000001</v>
          </cell>
          <cell r="F274" t="str">
            <v>2.3.3.2.01</v>
          </cell>
        </row>
        <row r="275">
          <cell r="C275" t="str">
            <v>Formulario de Requisicion de Materiales de 50 juegos con 3 autocopias</v>
          </cell>
          <cell r="D275" t="str">
            <v>unidad</v>
          </cell>
          <cell r="E275">
            <v>283.2</v>
          </cell>
          <cell r="F275" t="str">
            <v>2.3.3.3.01</v>
          </cell>
        </row>
        <row r="276">
          <cell r="C276" t="str">
            <v>Libretas Rayadas 5x8 (docena)</v>
          </cell>
          <cell r="D276" t="str">
            <v>unidad</v>
          </cell>
          <cell r="E276">
            <v>132.75</v>
          </cell>
          <cell r="F276" t="str">
            <v>2.3.3.2.01</v>
          </cell>
        </row>
        <row r="277">
          <cell r="C277" t="str">
            <v>Libretas Rayadas 8 1/2 x 11 (docena)</v>
          </cell>
          <cell r="D277" t="str">
            <v>unidad</v>
          </cell>
          <cell r="E277">
            <v>368.75</v>
          </cell>
          <cell r="F277" t="str">
            <v>2.3.3.2.01</v>
          </cell>
        </row>
        <row r="278">
          <cell r="C278" t="str">
            <v>Máquinas sumadoras Electrónicas</v>
          </cell>
          <cell r="D278" t="str">
            <v>unidad</v>
          </cell>
          <cell r="E278">
            <v>5546</v>
          </cell>
          <cell r="F278" t="str">
            <v>2.3.3.3.01</v>
          </cell>
        </row>
        <row r="279">
          <cell r="C279" t="str">
            <v>Resma de Hojas timbradas con Logo de la Institución 8 1/2 x 11 (Bond 24)</v>
          </cell>
          <cell r="D279" t="str">
            <v>unidad</v>
          </cell>
          <cell r="E279">
            <v>1215.4000000000001</v>
          </cell>
          <cell r="F279" t="str">
            <v>2.3.3.3.01</v>
          </cell>
        </row>
        <row r="280">
          <cell r="C280" t="str">
            <v>Resma de Papel 8 1/2x11</v>
          </cell>
          <cell r="D280" t="str">
            <v>resma</v>
          </cell>
          <cell r="E280">
            <v>139.24</v>
          </cell>
          <cell r="F280" t="str">
            <v>2.3.3.1.01</v>
          </cell>
        </row>
        <row r="281">
          <cell r="C281" t="str">
            <v>Resma de Papel 8 1/2x14</v>
          </cell>
          <cell r="D281" t="str">
            <v>resma</v>
          </cell>
          <cell r="E281">
            <v>194.7</v>
          </cell>
          <cell r="F281" t="str">
            <v>2.3.3.1.01</v>
          </cell>
        </row>
        <row r="282">
          <cell r="C282" t="str">
            <v>Rollo de Papel para Sumadora, 21/4¨x120 Import</v>
          </cell>
          <cell r="D282" t="str">
            <v>unidad</v>
          </cell>
          <cell r="E282">
            <v>12.803000000000001</v>
          </cell>
          <cell r="F282" t="str">
            <v>2.3.3.2.01</v>
          </cell>
        </row>
        <row r="283">
          <cell r="C283" t="str">
            <v>Sobres para Carta (cajas) 500/1</v>
          </cell>
          <cell r="D283" t="str">
            <v>unidad</v>
          </cell>
          <cell r="E283">
            <v>663.75</v>
          </cell>
          <cell r="F283" t="str">
            <v>2.3.3.2.01</v>
          </cell>
        </row>
        <row r="284">
          <cell r="C284" t="str">
            <v>Sumadoras Electricas</v>
          </cell>
          <cell r="D284" t="str">
            <v>unidad</v>
          </cell>
          <cell r="E284">
            <v>6149.9943000000003</v>
          </cell>
          <cell r="F284" t="str">
            <v>2.3.3.3.01</v>
          </cell>
        </row>
        <row r="285">
          <cell r="C285" t="str">
            <v xml:space="preserve">Cristal Delantero para Isuzu D-Max </v>
          </cell>
          <cell r="D285" t="str">
            <v>unidad</v>
          </cell>
          <cell r="E285">
            <v>6490</v>
          </cell>
          <cell r="F285" t="str">
            <v>2.3.6.2.01</v>
          </cell>
        </row>
        <row r="286">
          <cell r="C286" t="str">
            <v xml:space="preserve">Cristal Delantero para Mitsubishi L200 </v>
          </cell>
          <cell r="D286" t="str">
            <v>unidad</v>
          </cell>
          <cell r="E286">
            <v>6490</v>
          </cell>
          <cell r="F286" t="str">
            <v>2.3.6.2.01</v>
          </cell>
        </row>
        <row r="287">
          <cell r="C287" t="str">
            <v xml:space="preserve">Cristal Delantero para Nissan Frontier </v>
          </cell>
          <cell r="D287" t="str">
            <v>unidad</v>
          </cell>
          <cell r="E287">
            <v>6490</v>
          </cell>
          <cell r="F287" t="str">
            <v>2.3.6.2.01</v>
          </cell>
        </row>
        <row r="288">
          <cell r="C288" t="str">
            <v>Cristal Delantero para Toyota Fortunner</v>
          </cell>
          <cell r="D288" t="str">
            <v>unidad</v>
          </cell>
          <cell r="E288">
            <v>6490</v>
          </cell>
          <cell r="F288" t="str">
            <v>2.3.6.2.01</v>
          </cell>
        </row>
        <row r="289">
          <cell r="C289" t="str">
            <v xml:space="preserve">Cristal Delantero para Toyota Hilux </v>
          </cell>
          <cell r="D289" t="str">
            <v>unidad</v>
          </cell>
          <cell r="E289">
            <v>6490</v>
          </cell>
          <cell r="F289" t="str">
            <v>2.3.6.2.01</v>
          </cell>
        </row>
        <row r="290">
          <cell r="C290" t="str">
            <v>Alambre STD No. 12 (2.5 mm) Rollo</v>
          </cell>
          <cell r="D290" t="str">
            <v>unidad</v>
          </cell>
          <cell r="E290">
            <v>2205.7732999999998</v>
          </cell>
          <cell r="F290" t="str">
            <v>2.3.9.6.01</v>
          </cell>
        </row>
        <row r="291">
          <cell r="C291" t="str">
            <v>Alicate Eléctrico 9'' TRUPER (12351)</v>
          </cell>
          <cell r="D291" t="str">
            <v>unidad</v>
          </cell>
          <cell r="E291">
            <v>501.5</v>
          </cell>
          <cell r="F291" t="str">
            <v>2.3.9.6.01</v>
          </cell>
        </row>
        <row r="292">
          <cell r="C292" t="str">
            <v>Bateria AA (docenas) Maxell</v>
          </cell>
          <cell r="D292" t="str">
            <v>unidad</v>
          </cell>
          <cell r="E292">
            <v>442.5</v>
          </cell>
          <cell r="F292" t="str">
            <v>2.3.9.6.01</v>
          </cell>
        </row>
        <row r="293">
          <cell r="C293" t="str">
            <v>Bateria AAA  (docenas), Insterstate</v>
          </cell>
          <cell r="D293" t="str">
            <v>unidad</v>
          </cell>
          <cell r="E293">
            <v>531</v>
          </cell>
          <cell r="F293" t="str">
            <v>2.3.9.6.01</v>
          </cell>
        </row>
        <row r="294">
          <cell r="C294" t="str">
            <v>Bateria AAA  Maxell (docenas)</v>
          </cell>
          <cell r="D294" t="str">
            <v>unidad</v>
          </cell>
          <cell r="E294">
            <v>796.5</v>
          </cell>
          <cell r="F294" t="str">
            <v>2.3.9.6.01</v>
          </cell>
        </row>
        <row r="295">
          <cell r="C295" t="str">
            <v>Baterías de Vehículos para Isuzu D-Max</v>
          </cell>
          <cell r="D295" t="str">
            <v>unidad</v>
          </cell>
          <cell r="E295">
            <v>5640.4</v>
          </cell>
          <cell r="F295" t="str">
            <v>2.3.9.6.01</v>
          </cell>
        </row>
        <row r="296">
          <cell r="C296" t="str">
            <v>Baterías de Vehículos para Nissan Frontier</v>
          </cell>
          <cell r="D296" t="str">
            <v>unidad</v>
          </cell>
          <cell r="E296">
            <v>5640.4</v>
          </cell>
          <cell r="F296" t="str">
            <v>2.3.9.6.01</v>
          </cell>
        </row>
        <row r="297">
          <cell r="C297" t="str">
            <v>Baterías de Vehículos para Nissan Patrol</v>
          </cell>
          <cell r="D297" t="str">
            <v>unidad</v>
          </cell>
          <cell r="E297">
            <v>5640.4</v>
          </cell>
          <cell r="F297" t="str">
            <v>2.3.9.6.01</v>
          </cell>
        </row>
        <row r="298">
          <cell r="C298" t="str">
            <v>Baterías de Vehículos para Toyota Corolla</v>
          </cell>
          <cell r="D298" t="str">
            <v>unidad</v>
          </cell>
          <cell r="E298">
            <v>4366</v>
          </cell>
          <cell r="F298" t="str">
            <v>2.3.9.6.01</v>
          </cell>
        </row>
        <row r="299">
          <cell r="C299" t="str">
            <v>Baterías para UPS de Tomógrafo ( capacidad 80KVA/64KVA)</v>
          </cell>
          <cell r="D299" t="str">
            <v>unidad</v>
          </cell>
          <cell r="E299">
            <v>15611.4</v>
          </cell>
          <cell r="F299" t="str">
            <v>2.3.9.6.01</v>
          </cell>
        </row>
        <row r="300">
          <cell r="C300" t="str">
            <v>Bombillo Pequeño 25W, Bajo Consumo</v>
          </cell>
          <cell r="D300" t="str">
            <v>unidad</v>
          </cell>
          <cell r="E300">
            <v>179.15</v>
          </cell>
          <cell r="F300" t="str">
            <v>2.3.9.6.01</v>
          </cell>
        </row>
        <row r="301">
          <cell r="C301" t="str">
            <v>Extensiones elécricas de 10 pies, color mamey (3M) 48006 Voltech</v>
          </cell>
          <cell r="D301" t="str">
            <v>unidad</v>
          </cell>
          <cell r="E301">
            <v>194.7</v>
          </cell>
          <cell r="F301" t="str">
            <v>2.3.9.6.01</v>
          </cell>
        </row>
        <row r="302">
          <cell r="C302" t="str">
            <v>Fotocelda con Base</v>
          </cell>
          <cell r="D302" t="str">
            <v>unidad</v>
          </cell>
          <cell r="E302">
            <v>672.6</v>
          </cell>
          <cell r="F302" t="str">
            <v>2.3.9.6.01</v>
          </cell>
        </row>
        <row r="303">
          <cell r="C303" t="str">
            <v>Main Breaker Trifasico de 240 voltios</v>
          </cell>
          <cell r="D303" t="str">
            <v>unidad</v>
          </cell>
          <cell r="E303">
            <v>20650</v>
          </cell>
          <cell r="F303" t="str">
            <v>2.3.9.6.01</v>
          </cell>
        </row>
        <row r="304">
          <cell r="C304" t="str">
            <v>Reflectores LED 100W</v>
          </cell>
          <cell r="D304" t="str">
            <v>unidad</v>
          </cell>
          <cell r="E304">
            <v>4661</v>
          </cell>
          <cell r="F304" t="str">
            <v>2.3.9.6.01</v>
          </cell>
        </row>
        <row r="305">
          <cell r="C305" t="str">
            <v>Regletas 6 Salidas Voltech</v>
          </cell>
          <cell r="D305" t="str">
            <v>unidad</v>
          </cell>
          <cell r="E305">
            <v>525.1</v>
          </cell>
          <cell r="F305" t="str">
            <v>2.3.9.6.01</v>
          </cell>
        </row>
        <row r="306">
          <cell r="C306" t="str">
            <v>Switch 24 puertos Gigabit (No POE)</v>
          </cell>
          <cell r="D306" t="str">
            <v>unidad</v>
          </cell>
          <cell r="E306">
            <v>6384.19</v>
          </cell>
          <cell r="F306" t="str">
            <v>2.3.9.6.01</v>
          </cell>
        </row>
        <row r="307">
          <cell r="C307" t="str">
            <v>Tape 3M Scoth-23 de Goma</v>
          </cell>
          <cell r="D307" t="str">
            <v>unidad</v>
          </cell>
          <cell r="E307">
            <v>899.04330000000004</v>
          </cell>
          <cell r="F307" t="str">
            <v>2.3.9.6.01</v>
          </cell>
        </row>
        <row r="308">
          <cell r="C308" t="str">
            <v>Tape 3M Scoth-33 Vinil</v>
          </cell>
          <cell r="D308" t="str">
            <v>unidad</v>
          </cell>
          <cell r="E308">
            <v>348.1</v>
          </cell>
          <cell r="F308" t="str">
            <v>2.3.9.6.01</v>
          </cell>
        </row>
        <row r="309">
          <cell r="C309" t="str">
            <v>Tomacorrientes 110v, tipo Livingston</v>
          </cell>
          <cell r="D309" t="str">
            <v>unidad</v>
          </cell>
          <cell r="E309">
            <v>147.5</v>
          </cell>
          <cell r="F309" t="str">
            <v>2.3.9.6.01</v>
          </cell>
        </row>
        <row r="310">
          <cell r="C310" t="str">
            <v>Transformadores 2x32W Silvania de 110v/ 277v</v>
          </cell>
          <cell r="D310" t="str">
            <v>unidad</v>
          </cell>
          <cell r="E310">
            <v>11210</v>
          </cell>
          <cell r="F310" t="str">
            <v>2.3.9.6.01</v>
          </cell>
        </row>
        <row r="311">
          <cell r="C311" t="str">
            <v>Tubos fluorescentes Blancos 32w Caja 25/1</v>
          </cell>
          <cell r="D311" t="str">
            <v>unidad</v>
          </cell>
          <cell r="E311">
            <v>1333.4</v>
          </cell>
          <cell r="F311" t="str">
            <v>2.3.9.6.01</v>
          </cell>
        </row>
        <row r="312">
          <cell r="C312" t="str">
            <v>Anestesia al 2% 1 50.00</v>
          </cell>
          <cell r="D312" t="str">
            <v>unidad</v>
          </cell>
          <cell r="E312">
            <v>939.75</v>
          </cell>
          <cell r="F312" t="str">
            <v>2.3.4.1.01</v>
          </cell>
        </row>
        <row r="313">
          <cell r="C313" t="str">
            <v>Anestesia al 3% 50/1</v>
          </cell>
          <cell r="D313" t="str">
            <v>unidad</v>
          </cell>
          <cell r="E313">
            <v>590</v>
          </cell>
          <cell r="F313" t="str">
            <v>2.3.4.1.01</v>
          </cell>
        </row>
        <row r="314">
          <cell r="C314" t="str">
            <v>Dycal brazil</v>
          </cell>
          <cell r="D314" t="str">
            <v>unidad</v>
          </cell>
          <cell r="E314">
            <v>761.25</v>
          </cell>
          <cell r="F314" t="str">
            <v>2.3.4.1.01</v>
          </cell>
        </row>
        <row r="315">
          <cell r="C315" t="str">
            <v>Dycal brazil</v>
          </cell>
          <cell r="D315" t="str">
            <v>unidad</v>
          </cell>
          <cell r="E315">
            <v>761.25</v>
          </cell>
          <cell r="F315" t="str">
            <v>2.3.4.2.01</v>
          </cell>
        </row>
        <row r="316">
          <cell r="C316" t="str">
            <v>Eugenol (frasco)</v>
          </cell>
          <cell r="D316" t="str">
            <v>unidad</v>
          </cell>
          <cell r="E316">
            <v>309.75</v>
          </cell>
          <cell r="F316" t="str">
            <v>2.3.4.2.01</v>
          </cell>
        </row>
        <row r="317">
          <cell r="C317" t="str">
            <v>Grabado Acido 37% Phosphoric 12g</v>
          </cell>
          <cell r="D317" t="str">
            <v>unidad</v>
          </cell>
          <cell r="E317">
            <v>270.48</v>
          </cell>
          <cell r="F317" t="str">
            <v>2.3.4.2.01</v>
          </cell>
        </row>
        <row r="318">
          <cell r="C318" t="str">
            <v>Grabado ácido 37% Phosphoric 12g</v>
          </cell>
          <cell r="D318" t="str">
            <v>unidad</v>
          </cell>
          <cell r="E318">
            <v>229.21530000000001</v>
          </cell>
          <cell r="F318" t="str">
            <v>2.3.4.1.01</v>
          </cell>
        </row>
        <row r="319">
          <cell r="C319" t="str">
            <v>Hidróxido de Calcio USA</v>
          </cell>
          <cell r="D319" t="str">
            <v>unidad</v>
          </cell>
          <cell r="E319">
            <v>194.25</v>
          </cell>
          <cell r="F319" t="str">
            <v>2.3.4.2.01</v>
          </cell>
        </row>
        <row r="320">
          <cell r="C320" t="str">
            <v>Hyaminol solución desinfectante 16 oz.</v>
          </cell>
          <cell r="D320" t="str">
            <v>unidad</v>
          </cell>
          <cell r="E320">
            <v>414.75</v>
          </cell>
          <cell r="F320" t="str">
            <v>2.3.4.1.01</v>
          </cell>
        </row>
        <row r="321">
          <cell r="C321" t="str">
            <v>Hyaminol solucion desinfectante 16oz.</v>
          </cell>
          <cell r="D321" t="str">
            <v>unidad</v>
          </cell>
          <cell r="E321">
            <v>414.75</v>
          </cell>
          <cell r="F321" t="str">
            <v>2.3.4.2.01</v>
          </cell>
        </row>
        <row r="322">
          <cell r="C322" t="str">
            <v>Kit de Resina</v>
          </cell>
          <cell r="D322" t="str">
            <v>unidad</v>
          </cell>
          <cell r="E322">
            <v>3669.75</v>
          </cell>
          <cell r="F322" t="str">
            <v>2.3.4.2.01</v>
          </cell>
        </row>
        <row r="323">
          <cell r="C323" t="str">
            <v>Lysol Odontológico IC</v>
          </cell>
          <cell r="D323" t="str">
            <v>tonelada</v>
          </cell>
          <cell r="E323">
            <v>866.25</v>
          </cell>
          <cell r="F323" t="str">
            <v>2.3.4.2.01</v>
          </cell>
        </row>
        <row r="324">
          <cell r="C324" t="str">
            <v>Minolyse LGM para Maquina ABX Micros 60</v>
          </cell>
          <cell r="D324" t="str">
            <v>unidad</v>
          </cell>
          <cell r="E324">
            <v>8096</v>
          </cell>
          <cell r="F324" t="str">
            <v>2.3.4.2.01</v>
          </cell>
        </row>
        <row r="325">
          <cell r="C325" t="str">
            <v>Minoton/Minidil, 20 litros para Maquina ABX Micros 60</v>
          </cell>
          <cell r="D325" t="str">
            <v>unidad</v>
          </cell>
          <cell r="E325">
            <v>8000</v>
          </cell>
          <cell r="F325" t="str">
            <v>2.3.4.2.01</v>
          </cell>
        </row>
        <row r="326">
          <cell r="C326" t="str">
            <v>Oxido de Zinc 2oz. (LC)</v>
          </cell>
          <cell r="D326" t="str">
            <v>unidad</v>
          </cell>
          <cell r="E326">
            <v>167.27</v>
          </cell>
          <cell r="F326" t="str">
            <v>2.3.4.2.01</v>
          </cell>
        </row>
        <row r="327">
          <cell r="C327" t="str">
            <v>Papel articular</v>
          </cell>
          <cell r="D327" t="str">
            <v>unidad</v>
          </cell>
          <cell r="E327">
            <v>402.67669999999998</v>
          </cell>
          <cell r="F327" t="str">
            <v>2.3.4.1.01</v>
          </cell>
        </row>
        <row r="328">
          <cell r="C328" t="str">
            <v>Pasta profiláctica Cherry 12oz</v>
          </cell>
          <cell r="D328" t="str">
            <v>unidad</v>
          </cell>
          <cell r="E328">
            <v>600.9153</v>
          </cell>
          <cell r="F328" t="str">
            <v>2.3.4.1.01</v>
          </cell>
        </row>
        <row r="329">
          <cell r="C329" t="str">
            <v>Pasta Profiláctica Cherry 12oz.</v>
          </cell>
          <cell r="D329" t="str">
            <v>tonelada</v>
          </cell>
          <cell r="E329">
            <v>489.40600000000001</v>
          </cell>
          <cell r="F329" t="str">
            <v>2.3.4.2.01</v>
          </cell>
        </row>
        <row r="330">
          <cell r="C330" t="str">
            <v>Resina flow</v>
          </cell>
          <cell r="D330" t="str">
            <v>unidad</v>
          </cell>
          <cell r="E330">
            <v>455.48</v>
          </cell>
          <cell r="F330" t="str">
            <v>2.3.4.1.01</v>
          </cell>
        </row>
        <row r="331">
          <cell r="C331" t="str">
            <v>Aro para Goma No. 265/70/16 para Camioneta Toyota Hilux</v>
          </cell>
          <cell r="D331" t="str">
            <v>unidad</v>
          </cell>
          <cell r="E331">
            <v>6490</v>
          </cell>
          <cell r="F331" t="str">
            <v>2.3.6.3.01</v>
          </cell>
        </row>
        <row r="332">
          <cell r="C332" t="str">
            <v>Galón de Gel Anti-bacterial para manos</v>
          </cell>
          <cell r="D332" t="str">
            <v>galon</v>
          </cell>
          <cell r="E332">
            <v>460.2</v>
          </cell>
          <cell r="F332" t="str">
            <v>2.3.7.2.03</v>
          </cell>
        </row>
        <row r="333">
          <cell r="C333" t="str">
            <v xml:space="preserve">Publicación en el Periódico, de Proceso de Licitación Publica Nacional durante 2 Días, </v>
          </cell>
          <cell r="D333" t="str">
            <v>dia</v>
          </cell>
          <cell r="E333">
            <v>44877.760000000002</v>
          </cell>
          <cell r="F333" t="str">
            <v xml:space="preserve">2.2.2.1.01 </v>
          </cell>
        </row>
        <row r="334">
          <cell r="C334" t="str">
            <v>Pagos facilitadores externos</v>
          </cell>
          <cell r="D334" t="str">
            <v xml:space="preserve">Cheque </v>
          </cell>
          <cell r="E334">
            <v>3000</v>
          </cell>
          <cell r="F334" t="str">
            <v>2.2.8.7.06</v>
          </cell>
        </row>
        <row r="335">
          <cell r="C335" t="str">
            <v>Condensador de 24,000 BTU, Refrigerante 22</v>
          </cell>
          <cell r="D335" t="str">
            <v>unidad</v>
          </cell>
          <cell r="E335">
            <v>23562.5</v>
          </cell>
          <cell r="F335" t="str">
            <v>2.6.5.4.01</v>
          </cell>
        </row>
        <row r="336">
          <cell r="C336" t="str">
            <v>Motor para Aire Condicionado Centralizado</v>
          </cell>
          <cell r="D336" t="str">
            <v>unidad</v>
          </cell>
          <cell r="E336">
            <v>102660</v>
          </cell>
          <cell r="F336" t="str">
            <v>2.6.5.4.01</v>
          </cell>
        </row>
        <row r="337">
          <cell r="C337" t="str">
            <v>Azucareras en Acero Inoxidable</v>
          </cell>
          <cell r="D337" t="str">
            <v>unidad</v>
          </cell>
          <cell r="E337">
            <v>590</v>
          </cell>
          <cell r="F337" t="str">
            <v>2.3.9.5.01</v>
          </cell>
        </row>
        <row r="338">
          <cell r="C338" t="str">
            <v>Bandeja de guano o Madera artesanal 18x10 (rectangular)</v>
          </cell>
          <cell r="D338" t="str">
            <v>unidad</v>
          </cell>
          <cell r="E338">
            <v>2124</v>
          </cell>
          <cell r="F338" t="str">
            <v>2.3.9.5.01</v>
          </cell>
        </row>
        <row r="339">
          <cell r="C339" t="str">
            <v>Docena de Platos hondo para Sopa, Blancos</v>
          </cell>
          <cell r="D339" t="str">
            <v>docena</v>
          </cell>
          <cell r="E339">
            <v>2832</v>
          </cell>
          <cell r="F339" t="str">
            <v>2.3.9.5.01</v>
          </cell>
        </row>
        <row r="340">
          <cell r="C340" t="str">
            <v>Docena de Platos llanos color blanco</v>
          </cell>
          <cell r="D340" t="str">
            <v>docena</v>
          </cell>
          <cell r="E340">
            <v>2548.8000000000002</v>
          </cell>
          <cell r="F340" t="str">
            <v>2.3.9.5.01</v>
          </cell>
        </row>
        <row r="341">
          <cell r="C341" t="str">
            <v>Docenas de Copas de Cristal para agua 10.7 oz</v>
          </cell>
          <cell r="D341" t="str">
            <v>docena</v>
          </cell>
          <cell r="E341">
            <v>2360</v>
          </cell>
          <cell r="F341" t="str">
            <v>2.3.9.5.01</v>
          </cell>
        </row>
        <row r="342">
          <cell r="C342" t="str">
            <v>Docenas de Copas de Cristal para agua bajitas</v>
          </cell>
          <cell r="D342" t="str">
            <v>docena</v>
          </cell>
          <cell r="E342">
            <v>2360</v>
          </cell>
          <cell r="F342" t="str">
            <v>2.3.9.5.01</v>
          </cell>
        </row>
        <row r="343">
          <cell r="C343" t="str">
            <v>Docenas de cucharitas para cafe</v>
          </cell>
          <cell r="D343" t="str">
            <v>docena</v>
          </cell>
          <cell r="E343">
            <v>708</v>
          </cell>
          <cell r="F343" t="str">
            <v>2.3.9.5.01</v>
          </cell>
        </row>
        <row r="344">
          <cell r="C344" t="str">
            <v>Grecas Industriales de 4 litros</v>
          </cell>
          <cell r="D344" t="str">
            <v>unidad</v>
          </cell>
          <cell r="E344">
            <v>7670</v>
          </cell>
          <cell r="F344" t="str">
            <v>2.3.9.5.01</v>
          </cell>
        </row>
        <row r="345">
          <cell r="C345" t="str">
            <v>Set de docenas de Tazas color blanco para cafe</v>
          </cell>
          <cell r="D345" t="str">
            <v>docena</v>
          </cell>
          <cell r="E345">
            <v>2548.8000000000002</v>
          </cell>
          <cell r="F345" t="str">
            <v>2.3.9.5.01</v>
          </cell>
        </row>
        <row r="346">
          <cell r="C346" t="str">
            <v>sets de Cuchillos, Tenedores y Cucharas (acero inoxidable)</v>
          </cell>
          <cell r="D346" t="str">
            <v>unidad</v>
          </cell>
          <cell r="E346">
            <v>2360</v>
          </cell>
          <cell r="F346" t="str">
            <v>2.3.9.5.01</v>
          </cell>
        </row>
        <row r="347">
          <cell r="C347" t="str">
            <v>Termos para Cafe de 1.5 litros color negro</v>
          </cell>
          <cell r="D347" t="str">
            <v>unidad</v>
          </cell>
          <cell r="E347">
            <v>1770</v>
          </cell>
          <cell r="F347" t="str">
            <v>2.3.9.5.01</v>
          </cell>
        </row>
        <row r="348">
          <cell r="C348" t="str">
            <v>Tetera para Té</v>
          </cell>
          <cell r="D348" t="str">
            <v>unidad</v>
          </cell>
          <cell r="E348">
            <v>1121</v>
          </cell>
          <cell r="F348" t="str">
            <v>2.3.9.5.01</v>
          </cell>
        </row>
        <row r="349">
          <cell r="C349" t="str">
            <v xml:space="preserve">	Cubeta de acero inoxidable rodable</v>
          </cell>
          <cell r="D349" t="str">
            <v>unidad</v>
          </cell>
          <cell r="E349">
            <v>1770</v>
          </cell>
          <cell r="F349" t="str">
            <v xml:space="preserve">2.3.9.2.01 </v>
          </cell>
        </row>
        <row r="350">
          <cell r="C350" t="str">
            <v xml:space="preserve">	Zafacón de acero inoxidable con tapa y pedal</v>
          </cell>
          <cell r="D350" t="str">
            <v>unidad</v>
          </cell>
          <cell r="E350">
            <v>1062</v>
          </cell>
          <cell r="F350" t="str">
            <v xml:space="preserve">2.3.9.2.01 </v>
          </cell>
        </row>
        <row r="351">
          <cell r="C351" t="str">
            <v>(662) COLOR para impresora HP 3515</v>
          </cell>
          <cell r="D351" t="str">
            <v>unidad</v>
          </cell>
          <cell r="E351">
            <v>420.55200000000002</v>
          </cell>
          <cell r="F351" t="str">
            <v xml:space="preserve">2.3.9.2.01 </v>
          </cell>
        </row>
        <row r="352">
          <cell r="C352" t="str">
            <v>(662) NEGRO para impresora HP 3515</v>
          </cell>
          <cell r="D352" t="str">
            <v>unidad</v>
          </cell>
          <cell r="E352">
            <v>420.73</v>
          </cell>
          <cell r="F352" t="str">
            <v xml:space="preserve">2.3.9.2.01 </v>
          </cell>
        </row>
        <row r="353">
          <cell r="C353" t="str">
            <v>122XL (CH563HC) para impresora HP 2050 (PERSONAL)</v>
          </cell>
          <cell r="D353" t="str">
            <v>unidad</v>
          </cell>
          <cell r="E353">
            <v>1379.48</v>
          </cell>
          <cell r="F353" t="str">
            <v xml:space="preserve">2.3.9.2.01 </v>
          </cell>
        </row>
        <row r="354">
          <cell r="C354" t="str">
            <v>122XL (CH563HC) para impresora HP 2050 (PERSONAL)</v>
          </cell>
          <cell r="D354" t="str">
            <v>unidad</v>
          </cell>
          <cell r="E354">
            <v>486.69200000000001</v>
          </cell>
          <cell r="F354" t="str">
            <v xml:space="preserve">2.3.9.2.01 </v>
          </cell>
        </row>
        <row r="355">
          <cell r="C355" t="str">
            <v>670 (CZ113AL) NEGRO para impresora HP AVANTAGE 4625</v>
          </cell>
          <cell r="D355" t="str">
            <v>unidad</v>
          </cell>
          <cell r="E355">
            <v>420.09199999999998</v>
          </cell>
          <cell r="F355" t="str">
            <v xml:space="preserve">2.3.9.2.01 </v>
          </cell>
        </row>
        <row r="356">
          <cell r="C356" t="str">
            <v>670 (CZ114AL) AZUL para impresora HP AVANTAGE 4625</v>
          </cell>
          <cell r="D356" t="str">
            <v>unidad</v>
          </cell>
          <cell r="E356">
            <v>422.358</v>
          </cell>
          <cell r="F356" t="str">
            <v xml:space="preserve">2.3.9.2.01 </v>
          </cell>
        </row>
        <row r="357">
          <cell r="C357" t="str">
            <v>670 (CZ115AL) MAGENTA para impresora HP AVANTAGE 4625</v>
          </cell>
          <cell r="D357" t="str">
            <v>unidad</v>
          </cell>
          <cell r="E357">
            <v>422.44</v>
          </cell>
          <cell r="F357" t="str">
            <v xml:space="preserve">2.3.9.2.01 </v>
          </cell>
        </row>
        <row r="358">
          <cell r="C358" t="str">
            <v>670 (CZ116AL) AMARILLO para impresora HP AVANTAGE 4625</v>
          </cell>
          <cell r="D358" t="str">
            <v>unidad</v>
          </cell>
          <cell r="E358">
            <v>422.62799999999999</v>
          </cell>
          <cell r="F358" t="str">
            <v xml:space="preserve">2.3.9.2.01 </v>
          </cell>
        </row>
        <row r="359">
          <cell r="C359" t="str">
            <v>74 NEGRO para impresora HP C4280</v>
          </cell>
          <cell r="D359" t="str">
            <v>unidad</v>
          </cell>
          <cell r="E359">
            <v>810.41200000000003</v>
          </cell>
          <cell r="F359" t="str">
            <v xml:space="preserve">2.3.9.2.01 </v>
          </cell>
        </row>
        <row r="360">
          <cell r="C360" t="str">
            <v>75 COLOR para impresora HP C4280</v>
          </cell>
          <cell r="D360" t="str">
            <v>unidad</v>
          </cell>
          <cell r="E360">
            <v>1069.47</v>
          </cell>
          <cell r="F360" t="str">
            <v xml:space="preserve">2.3.9.2.01 </v>
          </cell>
        </row>
        <row r="361">
          <cell r="C361" t="str">
            <v>AL-100 TD para impresora SHARP AL-2030</v>
          </cell>
          <cell r="D361" t="str">
            <v>unidad</v>
          </cell>
          <cell r="E361">
            <v>3499.9967000000001</v>
          </cell>
          <cell r="F361" t="str">
            <v xml:space="preserve">2.3.9.2.01 </v>
          </cell>
        </row>
        <row r="362">
          <cell r="C362" t="str">
            <v>Archivo Acordeon</v>
          </cell>
          <cell r="D362" t="str">
            <v>unidad</v>
          </cell>
          <cell r="E362">
            <v>200.6</v>
          </cell>
          <cell r="F362" t="str">
            <v xml:space="preserve">2.3.9.2.01 </v>
          </cell>
        </row>
        <row r="363">
          <cell r="C363" t="str">
            <v>Bandas de Gomas No. 18 (cajas)</v>
          </cell>
          <cell r="D363" t="str">
            <v>unidad</v>
          </cell>
          <cell r="E363">
            <v>17.405000000000001</v>
          </cell>
          <cell r="F363" t="str">
            <v xml:space="preserve">2.3.9.2.01 </v>
          </cell>
        </row>
        <row r="364">
          <cell r="C364" t="str">
            <v>Bandejas para Escritorio</v>
          </cell>
          <cell r="D364" t="str">
            <v>unidad</v>
          </cell>
          <cell r="E364">
            <v>101.48</v>
          </cell>
          <cell r="F364" t="str">
            <v xml:space="preserve">2.3.9.2.01 </v>
          </cell>
        </row>
        <row r="365">
          <cell r="C365" t="str">
            <v>Cajas de Clips (19MM) pequeño</v>
          </cell>
          <cell r="D365" t="str">
            <v>unidad</v>
          </cell>
          <cell r="E365">
            <v>15.281000000000001</v>
          </cell>
          <cell r="F365" t="str">
            <v xml:space="preserve">2.3.9.2.01 </v>
          </cell>
        </row>
        <row r="366">
          <cell r="C366" t="str">
            <v>Cajas de Clips (32MM) Mediano</v>
          </cell>
          <cell r="D366" t="str">
            <v>unidad</v>
          </cell>
          <cell r="E366">
            <v>34.81</v>
          </cell>
          <cell r="F366" t="str">
            <v xml:space="preserve">2.3.9.2.01 </v>
          </cell>
        </row>
        <row r="367">
          <cell r="C367" t="str">
            <v>Cajas de Clips (51MM) Grande</v>
          </cell>
          <cell r="D367" t="str">
            <v>unidad</v>
          </cell>
          <cell r="E367">
            <v>77.88</v>
          </cell>
          <cell r="F367" t="str">
            <v xml:space="preserve">2.3.9.2.01 </v>
          </cell>
        </row>
        <row r="368">
          <cell r="C368" t="str">
            <v>Cajas de Felpas Azules</v>
          </cell>
          <cell r="D368" t="str">
            <v>Caja</v>
          </cell>
          <cell r="E368">
            <v>403.79669999999999</v>
          </cell>
          <cell r="F368" t="str">
            <v xml:space="preserve">2.3.9.2.01 </v>
          </cell>
        </row>
        <row r="369">
          <cell r="C369" t="str">
            <v>Cajas de Lapiceros Azules</v>
          </cell>
          <cell r="D369" t="str">
            <v>Caja</v>
          </cell>
          <cell r="E369">
            <v>36</v>
          </cell>
          <cell r="F369" t="str">
            <v xml:space="preserve">2.3.9.2.01 </v>
          </cell>
        </row>
        <row r="370">
          <cell r="C370" t="str">
            <v>Cajas Marcadores de Pizarra</v>
          </cell>
          <cell r="D370" t="str">
            <v>Caja</v>
          </cell>
          <cell r="E370">
            <v>154.875</v>
          </cell>
          <cell r="F370" t="str">
            <v xml:space="preserve">2.3.9.2.01 </v>
          </cell>
        </row>
        <row r="371">
          <cell r="C371" t="str">
            <v>Carpetas para archivos</v>
          </cell>
          <cell r="D371" t="str">
            <v>unidad</v>
          </cell>
          <cell r="E371">
            <v>121.54</v>
          </cell>
          <cell r="F371" t="str">
            <v xml:space="preserve">2.3.9.2.01 </v>
          </cell>
        </row>
        <row r="372">
          <cell r="C372" t="str">
            <v>Cartucho 122 Color para impresora HP2050 (Personal)</v>
          </cell>
          <cell r="D372" t="str">
            <v>unidad</v>
          </cell>
          <cell r="E372">
            <v>510.04250000000002</v>
          </cell>
          <cell r="F372" t="str">
            <v xml:space="preserve">2.3.9.2.01 </v>
          </cell>
        </row>
        <row r="373">
          <cell r="C373" t="str">
            <v>Cartucho 122 Negro para impresora HP 2050 (Personal)</v>
          </cell>
          <cell r="D373" t="str">
            <v>unidad</v>
          </cell>
          <cell r="E373">
            <v>510.04250000000002</v>
          </cell>
          <cell r="F373" t="str">
            <v xml:space="preserve">2.3.9.2.01 </v>
          </cell>
        </row>
        <row r="374">
          <cell r="C374" t="str">
            <v>Cartucho 662 color para impresora HP 3515</v>
          </cell>
          <cell r="D374" t="str">
            <v>unidad</v>
          </cell>
          <cell r="E374">
            <v>445.214</v>
          </cell>
          <cell r="F374" t="str">
            <v xml:space="preserve">2.3.9.2.01 </v>
          </cell>
        </row>
        <row r="375">
          <cell r="C375" t="str">
            <v>Cartucho 662 Negro para impresora HP 3515</v>
          </cell>
          <cell r="D375" t="str">
            <v>unidad</v>
          </cell>
          <cell r="E375">
            <v>445.21409999999997</v>
          </cell>
          <cell r="F375" t="str">
            <v xml:space="preserve">2.3.9.2.01 </v>
          </cell>
        </row>
        <row r="376">
          <cell r="C376" t="str">
            <v>Cartucho 662 Negro para impresora HP 3515</v>
          </cell>
          <cell r="D376" t="str">
            <v>unidad</v>
          </cell>
          <cell r="E376">
            <v>437.91</v>
          </cell>
          <cell r="F376" t="str">
            <v xml:space="preserve">2.3.9.2.01 </v>
          </cell>
        </row>
        <row r="377">
          <cell r="C377" t="str">
            <v>Cartucho 670 (CZ113AL) Negro  para impresora HP AVANTAGE 4625</v>
          </cell>
          <cell r="D377" t="str">
            <v>unidad</v>
          </cell>
          <cell r="E377">
            <v>440.16329999999999</v>
          </cell>
          <cell r="F377" t="str">
            <v xml:space="preserve">2.3.9.2.01 </v>
          </cell>
        </row>
        <row r="378">
          <cell r="C378" t="str">
            <v>Cartucho 670 (CZ114AL) Magenta para impresora HP AVANTAGE 4625</v>
          </cell>
          <cell r="D378" t="str">
            <v>unidad</v>
          </cell>
          <cell r="E378">
            <v>439.49</v>
          </cell>
          <cell r="F378" t="str">
            <v xml:space="preserve">2.3.9.2.01 </v>
          </cell>
        </row>
        <row r="379">
          <cell r="C379" t="str">
            <v>Cartucho 670 (CZ115AL) Amarillo para impresora HP AVANTAGE 4625</v>
          </cell>
          <cell r="D379" t="str">
            <v>unidad</v>
          </cell>
          <cell r="E379">
            <v>442.005</v>
          </cell>
          <cell r="F379" t="str">
            <v xml:space="preserve">2.3.9.2.01 </v>
          </cell>
        </row>
        <row r="380">
          <cell r="C380" t="str">
            <v>Cartucho 670 (CZ116AL) Cian para impresora HP AVANTAGE 4625</v>
          </cell>
          <cell r="D380" t="str">
            <v>unidad</v>
          </cell>
          <cell r="E380">
            <v>439.49</v>
          </cell>
          <cell r="F380" t="str">
            <v xml:space="preserve">2.3.9.2.01 </v>
          </cell>
        </row>
        <row r="381">
          <cell r="C381" t="str">
            <v>Cartucho 74 Negro para impresora HP C4280</v>
          </cell>
          <cell r="D381" t="str">
            <v>unidad</v>
          </cell>
          <cell r="E381">
            <v>835.00300000000004</v>
          </cell>
          <cell r="F381" t="str">
            <v xml:space="preserve">2.3.9.2.01 </v>
          </cell>
        </row>
        <row r="382">
          <cell r="C382" t="str">
            <v>Cartucho 75 Color para impresora HP C4280</v>
          </cell>
          <cell r="D382" t="str">
            <v>unidad</v>
          </cell>
          <cell r="E382">
            <v>1110</v>
          </cell>
          <cell r="F382" t="str">
            <v xml:space="preserve">2.3.9.2.01 </v>
          </cell>
        </row>
        <row r="383">
          <cell r="C383" t="str">
            <v>Cartucho 954 Amarillo para impresora OFFICEJET PRO8710</v>
          </cell>
          <cell r="D383" t="str">
            <v>unidad</v>
          </cell>
          <cell r="E383">
            <v>932.61249999999995</v>
          </cell>
          <cell r="F383" t="str">
            <v xml:space="preserve">2.3.9.2.01 </v>
          </cell>
        </row>
        <row r="384">
          <cell r="C384" t="str">
            <v>Cartucho 954 Cian para impresora OFFICEJET PRO8710</v>
          </cell>
          <cell r="D384" t="str">
            <v>unidad</v>
          </cell>
          <cell r="E384">
            <v>932.39</v>
          </cell>
          <cell r="F384" t="str">
            <v xml:space="preserve">2.3.9.2.01 </v>
          </cell>
        </row>
        <row r="385">
          <cell r="C385" t="str">
            <v>Cartucho 954 Magenta para impresora HP OFFICEJET PRO8710</v>
          </cell>
          <cell r="D385" t="str">
            <v>unidad</v>
          </cell>
          <cell r="E385">
            <v>932.39</v>
          </cell>
          <cell r="F385" t="str">
            <v xml:space="preserve">2.3.9.2.01 </v>
          </cell>
        </row>
        <row r="386">
          <cell r="C386" t="str">
            <v>Cartucho 954 Negro para impresora HP OFFICEJET PRO8710</v>
          </cell>
          <cell r="D386" t="str">
            <v>unidad</v>
          </cell>
          <cell r="E386">
            <v>1015</v>
          </cell>
          <cell r="F386" t="str">
            <v xml:space="preserve">2.3.9.2.01 </v>
          </cell>
        </row>
        <row r="387">
          <cell r="C387" t="str">
            <v>Cartucho CN050A (951) CIAN para impresora HP OFFICEJET PRO8610</v>
          </cell>
          <cell r="D387" t="str">
            <v>unidad</v>
          </cell>
          <cell r="E387">
            <v>927.75</v>
          </cell>
          <cell r="F387" t="str">
            <v xml:space="preserve">2.3.9.2.01 </v>
          </cell>
        </row>
        <row r="388">
          <cell r="C388" t="str">
            <v>Cartucho CN051 (951) Magenta para impresora HP OFFICEJET PRO8610</v>
          </cell>
          <cell r="D388" t="str">
            <v>unidad</v>
          </cell>
          <cell r="E388">
            <v>922.77329999999995</v>
          </cell>
          <cell r="F388" t="str">
            <v xml:space="preserve">2.3.9.2.01 </v>
          </cell>
        </row>
        <row r="389">
          <cell r="C389" t="str">
            <v>Cartucho CN052A Amarillo para impresora HP OFFICEJET PRO8610</v>
          </cell>
          <cell r="D389" t="str">
            <v>unidad</v>
          </cell>
          <cell r="E389">
            <v>929.53330000000005</v>
          </cell>
          <cell r="F389" t="str">
            <v xml:space="preserve">2.3.9.2.01 </v>
          </cell>
        </row>
        <row r="390">
          <cell r="C390" t="str">
            <v>Cartucho HP 60 Negro para impresora HP DESKJET D1660</v>
          </cell>
          <cell r="D390" t="str">
            <v>unidad</v>
          </cell>
          <cell r="E390">
            <v>885</v>
          </cell>
          <cell r="F390" t="str">
            <v xml:space="preserve">2.3.9.2.01 </v>
          </cell>
        </row>
        <row r="391">
          <cell r="C391" t="str">
            <v>Cartuchos color Negro para Impresora HP Photosmart C4280</v>
          </cell>
          <cell r="D391" t="str">
            <v>unidad</v>
          </cell>
          <cell r="E391">
            <v>1017.5025000000001</v>
          </cell>
          <cell r="F391" t="str">
            <v xml:space="preserve">2.3.9.2.01 </v>
          </cell>
        </row>
        <row r="392">
          <cell r="C392" t="str">
            <v>CB435A (35A) para impresora Laserjet P1006</v>
          </cell>
          <cell r="D392" t="str">
            <v>unidad</v>
          </cell>
          <cell r="E392">
            <v>2700.0052000000001</v>
          </cell>
          <cell r="F392" t="str">
            <v xml:space="preserve">2.3.9.2.01 </v>
          </cell>
        </row>
        <row r="393">
          <cell r="C393" t="str">
            <v>CE285A (85A) para impresora HP P1102W</v>
          </cell>
          <cell r="D393" t="str">
            <v>unidad</v>
          </cell>
          <cell r="E393">
            <v>2799.9985000000001</v>
          </cell>
          <cell r="F393" t="str">
            <v xml:space="preserve">2.3.9.2.01 </v>
          </cell>
        </row>
        <row r="394">
          <cell r="C394" t="str">
            <v>CE310A para impresora HP CP1025NW</v>
          </cell>
          <cell r="D394" t="str">
            <v>unidad</v>
          </cell>
          <cell r="E394">
            <v>2149.9960000000001</v>
          </cell>
          <cell r="F394" t="str">
            <v xml:space="preserve">2.3.9.2.01 </v>
          </cell>
        </row>
        <row r="395">
          <cell r="C395" t="str">
            <v>CE505A (05A) para impresora HP P2055DM</v>
          </cell>
          <cell r="D395" t="str">
            <v>unidad</v>
          </cell>
          <cell r="E395">
            <v>3650</v>
          </cell>
          <cell r="F395" t="str">
            <v xml:space="preserve">2.3.9.2.01 </v>
          </cell>
        </row>
        <row r="396">
          <cell r="C396" t="str">
            <v>Cera para contar Red Star 1.1 oz</v>
          </cell>
          <cell r="D396" t="str">
            <v>unidad</v>
          </cell>
          <cell r="E396">
            <v>30.68</v>
          </cell>
          <cell r="F396" t="str">
            <v xml:space="preserve">2.3.9.2.01 </v>
          </cell>
        </row>
        <row r="397">
          <cell r="C397" t="str">
            <v>CF226A (26A) para impresora HP MFP M426 FDW</v>
          </cell>
          <cell r="D397" t="str">
            <v>unidad</v>
          </cell>
          <cell r="E397">
            <v>5039.8509999999997</v>
          </cell>
          <cell r="F397" t="str">
            <v xml:space="preserve">2.3.9.2.01 </v>
          </cell>
        </row>
        <row r="398">
          <cell r="C398" t="str">
            <v>CF283A (83A) para impresora HP MFP M127 FN</v>
          </cell>
          <cell r="D398" t="str">
            <v>unidad</v>
          </cell>
          <cell r="E398">
            <v>2700.0050000000001</v>
          </cell>
          <cell r="F398" t="str">
            <v xml:space="preserve">2.3.9.2.01 </v>
          </cell>
        </row>
        <row r="399">
          <cell r="C399" t="str">
            <v>Cinta adhesiva 3/4</v>
          </cell>
          <cell r="D399" t="str">
            <v>unidad</v>
          </cell>
          <cell r="E399">
            <v>9.9946000000000002</v>
          </cell>
          <cell r="F399" t="str">
            <v xml:space="preserve">2.3.9.2.01 </v>
          </cell>
        </row>
        <row r="400">
          <cell r="C400" t="str">
            <v>Cinta para Calculadora electronica CIO Negra-Roja</v>
          </cell>
          <cell r="D400" t="str">
            <v>unidad</v>
          </cell>
          <cell r="E400">
            <v>35.4</v>
          </cell>
          <cell r="F400" t="str">
            <v xml:space="preserve">2.3.9.2.01 </v>
          </cell>
        </row>
        <row r="401">
          <cell r="C401" t="str">
            <v>CL-511 COLOR para impresora CANON PIXMA MP230</v>
          </cell>
          <cell r="D401" t="str">
            <v>unidad</v>
          </cell>
          <cell r="E401">
            <v>1184.72</v>
          </cell>
          <cell r="F401" t="str">
            <v xml:space="preserve">2.3.9.2.01 </v>
          </cell>
        </row>
        <row r="402">
          <cell r="C402" t="str">
            <v>CL-513 XL COLOR para impresora CANON PIXMA MP230</v>
          </cell>
          <cell r="D402" t="str">
            <v>unidad</v>
          </cell>
          <cell r="E402">
            <v>2265.6</v>
          </cell>
          <cell r="F402" t="str">
            <v xml:space="preserve">2.3.9.2.01 </v>
          </cell>
        </row>
        <row r="403">
          <cell r="C403" t="str">
            <v>Clip porta Carnet</v>
          </cell>
          <cell r="D403" t="str">
            <v>unidad</v>
          </cell>
          <cell r="E403">
            <v>13.3222</v>
          </cell>
          <cell r="F403" t="str">
            <v xml:space="preserve">2.3.9.2.01 </v>
          </cell>
        </row>
        <row r="404">
          <cell r="C404" t="str">
            <v>Clips Mediano 33MM</v>
          </cell>
          <cell r="D404" t="str">
            <v>unidad</v>
          </cell>
          <cell r="E404">
            <v>107.675</v>
          </cell>
          <cell r="F404" t="str">
            <v xml:space="preserve">2.3.9.2.01 </v>
          </cell>
        </row>
        <row r="405">
          <cell r="C405" t="str">
            <v>Clips Sujeta Papel Grande</v>
          </cell>
          <cell r="D405" t="str">
            <v>unidad</v>
          </cell>
          <cell r="E405">
            <v>21.771000000000001</v>
          </cell>
          <cell r="F405" t="str">
            <v xml:space="preserve">2.3.9.2.01 </v>
          </cell>
        </row>
        <row r="406">
          <cell r="C406" t="str">
            <v xml:space="preserve">Clips Sujeta Papel Pequeño </v>
          </cell>
          <cell r="D406" t="str">
            <v>unidad</v>
          </cell>
          <cell r="E406">
            <v>7.8470000000000004</v>
          </cell>
          <cell r="F406" t="str">
            <v xml:space="preserve">2.3.9.2.01 </v>
          </cell>
        </row>
        <row r="407">
          <cell r="C407" t="str">
            <v>CN050A (951) CIAN AZUL para impresora HP OFFICEJET PRO8610</v>
          </cell>
          <cell r="D407" t="str">
            <v>unidad</v>
          </cell>
          <cell r="E407">
            <v>885.4</v>
          </cell>
          <cell r="F407" t="str">
            <v xml:space="preserve">2.3.9.2.01 </v>
          </cell>
        </row>
        <row r="408">
          <cell r="C408" t="str">
            <v>CN051A (951) MAGENTA para impresora HP OFFICEJET PRO8610</v>
          </cell>
          <cell r="D408" t="str">
            <v>unidad</v>
          </cell>
          <cell r="E408">
            <v>880.95249999999999</v>
          </cell>
          <cell r="F408" t="str">
            <v xml:space="preserve">2.3.9.2.01 </v>
          </cell>
        </row>
        <row r="409">
          <cell r="C409" t="str">
            <v>CN052A (952) AMARILLO para impresora HP OFFICEJET PRO8610</v>
          </cell>
          <cell r="D409" t="str">
            <v>unidad</v>
          </cell>
          <cell r="E409">
            <v>889.42600000000004</v>
          </cell>
          <cell r="F409" t="str">
            <v xml:space="preserve">2.3.9.2.01 </v>
          </cell>
        </row>
        <row r="410">
          <cell r="C410" t="str">
            <v>Corrector Liquido  20ml</v>
          </cell>
          <cell r="D410" t="str">
            <v>unidad</v>
          </cell>
          <cell r="E410">
            <v>20.001000000000001</v>
          </cell>
          <cell r="F410" t="str">
            <v xml:space="preserve">2.3.9.2.01 </v>
          </cell>
        </row>
        <row r="411">
          <cell r="C411" t="str">
            <v>Disco Duro externo de 2 Tera Bytes</v>
          </cell>
          <cell r="D411" t="str">
            <v>unidad</v>
          </cell>
          <cell r="E411">
            <v>5750.01</v>
          </cell>
          <cell r="F411" t="str">
            <v xml:space="preserve">2.3.9.2.01 </v>
          </cell>
        </row>
        <row r="412">
          <cell r="C412" t="str">
            <v>E260A11L para impresora LEXMARK E260DN</v>
          </cell>
          <cell r="D412" t="str">
            <v>unidad</v>
          </cell>
          <cell r="E412">
            <v>4500.0006000000003</v>
          </cell>
          <cell r="F412" t="str">
            <v xml:space="preserve">2.3.9.2.01 </v>
          </cell>
        </row>
        <row r="413">
          <cell r="C413" t="str">
            <v>Grapa Industrial Grande (cajas)</v>
          </cell>
          <cell r="D413" t="str">
            <v>tonelada</v>
          </cell>
          <cell r="E413">
            <v>206.5</v>
          </cell>
          <cell r="F413" t="str">
            <v xml:space="preserve">2.3.9.2.01 </v>
          </cell>
        </row>
        <row r="414">
          <cell r="C414" t="str">
            <v>Grapadoras de Metal</v>
          </cell>
          <cell r="D414" t="str">
            <v>unidad</v>
          </cell>
          <cell r="E414">
            <v>144.9984</v>
          </cell>
          <cell r="F414" t="str">
            <v xml:space="preserve">2.3.9.2.01 </v>
          </cell>
        </row>
        <row r="415">
          <cell r="C415" t="str">
            <v>Guillotina 15¨</v>
          </cell>
          <cell r="D415" t="str">
            <v>unidad</v>
          </cell>
          <cell r="E415">
            <v>1407.74</v>
          </cell>
          <cell r="F415" t="str">
            <v xml:space="preserve">2.3.9.2.01 </v>
          </cell>
        </row>
        <row r="416">
          <cell r="C416" t="str">
            <v>Lapiceros Azules</v>
          </cell>
          <cell r="D416" t="str">
            <v>Caja</v>
          </cell>
          <cell r="E416">
            <v>71.98</v>
          </cell>
          <cell r="F416" t="str">
            <v xml:space="preserve">2.3.9.2.01 </v>
          </cell>
        </row>
        <row r="417">
          <cell r="C417" t="str">
            <v>Lapiceros color Azul (cajas)</v>
          </cell>
          <cell r="D417" t="str">
            <v>unidad</v>
          </cell>
          <cell r="E417">
            <v>55</v>
          </cell>
          <cell r="F417" t="str">
            <v xml:space="preserve">2.3.9.2.01 </v>
          </cell>
        </row>
        <row r="418">
          <cell r="C418" t="str">
            <v>Lapiceros color negro (cajas)</v>
          </cell>
          <cell r="D418" t="str">
            <v>unidad</v>
          </cell>
          <cell r="E418">
            <v>55</v>
          </cell>
          <cell r="F418" t="str">
            <v xml:space="preserve">2.3.9.2.01 </v>
          </cell>
        </row>
        <row r="419">
          <cell r="C419" t="str">
            <v>Lapiceros color rojo (cajas)</v>
          </cell>
          <cell r="D419" t="str">
            <v>tonelada</v>
          </cell>
          <cell r="E419">
            <v>72.5</v>
          </cell>
          <cell r="F419" t="str">
            <v xml:space="preserve">2.3.9.2.01 </v>
          </cell>
        </row>
        <row r="420">
          <cell r="C420" t="str">
            <v>Lápiz de carbon (docena)</v>
          </cell>
          <cell r="D420" t="str">
            <v>unidad</v>
          </cell>
          <cell r="E420">
            <v>50</v>
          </cell>
          <cell r="F420" t="str">
            <v xml:space="preserve">2.3.9.2.01 </v>
          </cell>
        </row>
        <row r="421">
          <cell r="C421" t="str">
            <v>Memoria Micro SD de 64GB</v>
          </cell>
          <cell r="D421" t="str">
            <v>unidad</v>
          </cell>
          <cell r="E421">
            <v>1121</v>
          </cell>
          <cell r="F421" t="str">
            <v xml:space="preserve">2.3.9.2.01 </v>
          </cell>
        </row>
        <row r="422">
          <cell r="C422" t="str">
            <v>Memorias USB 8 GB</v>
          </cell>
          <cell r="D422" t="str">
            <v>unidad</v>
          </cell>
          <cell r="E422">
            <v>254.99799999999999</v>
          </cell>
          <cell r="F422" t="str">
            <v xml:space="preserve">2.3.9.2.01 </v>
          </cell>
        </row>
        <row r="423">
          <cell r="C423" t="str">
            <v>Memorias USB 8 GB</v>
          </cell>
          <cell r="D423" t="str">
            <v>unidad</v>
          </cell>
          <cell r="E423">
            <v>365.8</v>
          </cell>
          <cell r="F423" t="str">
            <v xml:space="preserve">2.3.9.2.01 </v>
          </cell>
        </row>
        <row r="424">
          <cell r="C424" t="str">
            <v>Mural de Corcho, Marco Madera 24x35</v>
          </cell>
          <cell r="D424" t="str">
            <v>unidad</v>
          </cell>
          <cell r="E424">
            <v>498.99799999999999</v>
          </cell>
          <cell r="F424" t="str">
            <v xml:space="preserve">2.3.9.2.01 </v>
          </cell>
        </row>
        <row r="425">
          <cell r="C425" t="str">
            <v>Notas de papel autoadhesivo, Post it 3x3</v>
          </cell>
          <cell r="D425" t="str">
            <v>unidad</v>
          </cell>
          <cell r="E425">
            <v>10.9976</v>
          </cell>
          <cell r="F425" t="str">
            <v xml:space="preserve">2.3.9.2.01 </v>
          </cell>
        </row>
        <row r="426">
          <cell r="C426" t="str">
            <v>Paquetes Post-it Banderitas, 5 Colores Hopax (Sing Here)</v>
          </cell>
          <cell r="D426" t="str">
            <v>unidad</v>
          </cell>
          <cell r="E426">
            <v>53.1</v>
          </cell>
          <cell r="F426" t="str">
            <v xml:space="preserve">2.3.9.2.01 </v>
          </cell>
        </row>
        <row r="427">
          <cell r="C427" t="str">
            <v>PG-510 NEGRO para impresora CANON PIXMA MP230</v>
          </cell>
          <cell r="D427" t="str">
            <v>unidad</v>
          </cell>
          <cell r="E427">
            <v>916.505</v>
          </cell>
          <cell r="F427" t="str">
            <v xml:space="preserve">2.3.9.2.01 </v>
          </cell>
        </row>
        <row r="428">
          <cell r="C428" t="str">
            <v>PG-512 XL NEGRO para impresora CANON PIXMA MP230</v>
          </cell>
          <cell r="D428" t="str">
            <v>unidad</v>
          </cell>
          <cell r="E428">
            <v>5015</v>
          </cell>
          <cell r="F428" t="str">
            <v xml:space="preserve">2.3.9.2.01 </v>
          </cell>
        </row>
        <row r="429">
          <cell r="C429" t="str">
            <v>Pizarras Blancas Laminadas 90x60 cm con Trípode</v>
          </cell>
          <cell r="D429" t="str">
            <v>unidad</v>
          </cell>
          <cell r="E429">
            <v>10584.6</v>
          </cell>
          <cell r="F429" t="str">
            <v xml:space="preserve">2.3.9.2.01 </v>
          </cell>
        </row>
        <row r="430">
          <cell r="C430" t="str">
            <v>Plásticos Protectores de Carnet</v>
          </cell>
          <cell r="D430" t="str">
            <v>unidad</v>
          </cell>
          <cell r="E430">
            <v>8.85</v>
          </cell>
          <cell r="F430" t="str">
            <v xml:space="preserve">2.3.9.2.01 </v>
          </cell>
        </row>
        <row r="431">
          <cell r="C431" t="str">
            <v>Porta Clips</v>
          </cell>
          <cell r="D431" t="str">
            <v>unidad</v>
          </cell>
          <cell r="E431">
            <v>26.55</v>
          </cell>
          <cell r="F431" t="str">
            <v xml:space="preserve">2.3.9.2.01 </v>
          </cell>
        </row>
        <row r="432">
          <cell r="C432" t="str">
            <v>Porta Lápiz de Metal</v>
          </cell>
          <cell r="D432" t="str">
            <v>unidad</v>
          </cell>
          <cell r="E432">
            <v>71.98</v>
          </cell>
          <cell r="F432" t="str">
            <v xml:space="preserve">2.3.9.2.01 </v>
          </cell>
        </row>
        <row r="433">
          <cell r="C433" t="str">
            <v>Porta Revista de Metal</v>
          </cell>
          <cell r="D433" t="str">
            <v>unidad</v>
          </cell>
          <cell r="E433">
            <v>278.77499999999998</v>
          </cell>
          <cell r="F433" t="str">
            <v xml:space="preserve">2.3.9.2.01 </v>
          </cell>
        </row>
        <row r="434">
          <cell r="C434" t="str">
            <v>Post it 3x3,  Varios Colores</v>
          </cell>
          <cell r="D434" t="str">
            <v>unidad</v>
          </cell>
          <cell r="E434">
            <v>32.001600000000003</v>
          </cell>
          <cell r="F434" t="str">
            <v xml:space="preserve">2.3.9.2.01 </v>
          </cell>
        </row>
        <row r="435">
          <cell r="C435" t="str">
            <v>Post it Banderita</v>
          </cell>
          <cell r="D435" t="str">
            <v>unidad</v>
          </cell>
          <cell r="E435">
            <v>33.04</v>
          </cell>
          <cell r="F435" t="str">
            <v xml:space="preserve">2.3.9.2.01 </v>
          </cell>
        </row>
        <row r="436">
          <cell r="C436" t="str">
            <v>Post it Grandes</v>
          </cell>
          <cell r="D436" t="str">
            <v>unidad</v>
          </cell>
          <cell r="E436">
            <v>24.78</v>
          </cell>
          <cell r="F436" t="str">
            <v xml:space="preserve">2.3.9.2.01 </v>
          </cell>
        </row>
        <row r="437">
          <cell r="C437" t="str">
            <v>Post it Pequeño</v>
          </cell>
          <cell r="D437" t="str">
            <v>unidad</v>
          </cell>
          <cell r="E437">
            <v>21.24</v>
          </cell>
          <cell r="F437" t="str">
            <v xml:space="preserve">2.3.9.2.01 </v>
          </cell>
        </row>
        <row r="438">
          <cell r="C438" t="str">
            <v>Q1338A (38A) para impresora LASERJET 4200 DTN</v>
          </cell>
          <cell r="D438" t="str">
            <v>unidad</v>
          </cell>
          <cell r="E438">
            <v>8379.4282999999996</v>
          </cell>
          <cell r="F438" t="str">
            <v xml:space="preserve">2.3.9.2.01 </v>
          </cell>
        </row>
        <row r="439">
          <cell r="C439" t="str">
            <v>Q2612AD (12A) para impresora HP LASERJET 1022</v>
          </cell>
          <cell r="D439" t="str">
            <v>unidad</v>
          </cell>
          <cell r="E439">
            <v>3100.0016999999998</v>
          </cell>
          <cell r="F439" t="str">
            <v xml:space="preserve">2.3.9.2.01 </v>
          </cell>
        </row>
        <row r="440">
          <cell r="C440" t="str">
            <v>Q5942A (42A) para impresora LASERJET 4250</v>
          </cell>
          <cell r="D440" t="str">
            <v>unidad</v>
          </cell>
          <cell r="E440">
            <v>7601.18</v>
          </cell>
          <cell r="F440" t="str">
            <v xml:space="preserve">2.3.9.2.01 </v>
          </cell>
        </row>
        <row r="441">
          <cell r="C441" t="str">
            <v>Reglas Plásticas 12¨</v>
          </cell>
          <cell r="D441" t="str">
            <v>unidad</v>
          </cell>
          <cell r="E441">
            <v>5.31</v>
          </cell>
          <cell r="F441" t="str">
            <v xml:space="preserve">2.3.9.2.01 </v>
          </cell>
        </row>
        <row r="442">
          <cell r="C442" t="str">
            <v>Resaltador Amarillo Fluorescente</v>
          </cell>
          <cell r="D442" t="str">
            <v>unidad</v>
          </cell>
          <cell r="E442">
            <v>9.6760000000000002</v>
          </cell>
          <cell r="F442" t="str">
            <v xml:space="preserve">2.3.9.2.01 </v>
          </cell>
        </row>
        <row r="443">
          <cell r="C443" t="str">
            <v>Resaltador Fluorescente</v>
          </cell>
          <cell r="D443" t="str">
            <v>unidad</v>
          </cell>
          <cell r="E443">
            <v>25.924600000000002</v>
          </cell>
          <cell r="F443" t="str">
            <v xml:space="preserve">2.3.9.2.01 </v>
          </cell>
        </row>
        <row r="444">
          <cell r="C444" t="str">
            <v>Router wifi</v>
          </cell>
          <cell r="D444" t="str">
            <v>unidad</v>
          </cell>
          <cell r="E444">
            <v>4163.9250000000002</v>
          </cell>
          <cell r="F444" t="str">
            <v xml:space="preserve">2.3.9.2.01 </v>
          </cell>
        </row>
        <row r="445">
          <cell r="C445" t="str">
            <v>Sacapuntas</v>
          </cell>
          <cell r="D445" t="str">
            <v>unidad</v>
          </cell>
          <cell r="E445">
            <v>15.34</v>
          </cell>
          <cell r="F445" t="str">
            <v xml:space="preserve">2.3.9.2.01 </v>
          </cell>
        </row>
        <row r="446">
          <cell r="C446" t="str">
            <v>Sacapuntas Eléctrico</v>
          </cell>
          <cell r="D446" t="str">
            <v>unidad</v>
          </cell>
          <cell r="E446">
            <v>788.24</v>
          </cell>
          <cell r="F446" t="str">
            <v xml:space="preserve">2.3.9.2.01 </v>
          </cell>
        </row>
        <row r="447">
          <cell r="C447" t="str">
            <v>Sello de Despachado (CUADRADO)</v>
          </cell>
          <cell r="D447" t="str">
            <v>unidad</v>
          </cell>
          <cell r="E447">
            <v>1888</v>
          </cell>
          <cell r="F447" t="str">
            <v xml:space="preserve">2.3.9.2.01 </v>
          </cell>
        </row>
        <row r="448">
          <cell r="C448" t="str">
            <v>Sello de Recibido (CUADRADO)</v>
          </cell>
          <cell r="D448" t="str">
            <v>unidad</v>
          </cell>
          <cell r="E448">
            <v>1888</v>
          </cell>
          <cell r="F448" t="str">
            <v xml:space="preserve">2.3.9.2.01 </v>
          </cell>
        </row>
        <row r="449">
          <cell r="C449" t="str">
            <v>Sellos Gomigrafos</v>
          </cell>
          <cell r="D449" t="str">
            <v>unidad</v>
          </cell>
          <cell r="E449">
            <v>1858.5</v>
          </cell>
          <cell r="F449" t="str">
            <v xml:space="preserve">2.3.9.2.01 </v>
          </cell>
        </row>
        <row r="450">
          <cell r="C450" t="str">
            <v>Separadores carpeta 8 1/2 x11</v>
          </cell>
          <cell r="D450" t="str">
            <v>Caja</v>
          </cell>
          <cell r="E450">
            <v>27.14</v>
          </cell>
          <cell r="F450" t="str">
            <v xml:space="preserve">2.3.9.2.01 </v>
          </cell>
        </row>
        <row r="451">
          <cell r="C451" t="str">
            <v>Stick de Colle 35g (Pegamento)</v>
          </cell>
          <cell r="D451" t="str">
            <v>unidad</v>
          </cell>
          <cell r="E451">
            <v>33.4176</v>
          </cell>
          <cell r="F451" t="str">
            <v xml:space="preserve">2.3.9.2.01 </v>
          </cell>
        </row>
        <row r="452">
          <cell r="C452" t="str">
            <v>Tabla de Apoyo de Madera</v>
          </cell>
          <cell r="D452" t="str">
            <v>unidad</v>
          </cell>
          <cell r="E452">
            <v>46.999499999999998</v>
          </cell>
          <cell r="F452" t="str">
            <v xml:space="preserve">2.3.9.2.01 </v>
          </cell>
        </row>
        <row r="453">
          <cell r="C453" t="str">
            <v>Tabla de apoyo/ Madera</v>
          </cell>
          <cell r="D453" t="str">
            <v>unidad</v>
          </cell>
          <cell r="E453">
            <v>49.206000000000003</v>
          </cell>
          <cell r="F453" t="str">
            <v xml:space="preserve">2.3.9.2.01 </v>
          </cell>
        </row>
        <row r="454">
          <cell r="C454" t="str">
            <v>Tape 33-3M (un rollo)</v>
          </cell>
          <cell r="D454" t="str">
            <v>unidad</v>
          </cell>
          <cell r="E454">
            <v>619.5</v>
          </cell>
          <cell r="F454" t="str">
            <v xml:space="preserve">2.3.9.2.01 </v>
          </cell>
        </row>
        <row r="455">
          <cell r="C455" t="str">
            <v>Tijeras de oficina</v>
          </cell>
          <cell r="D455" t="str">
            <v>unidad</v>
          </cell>
          <cell r="E455">
            <v>49.607300000000002</v>
          </cell>
          <cell r="F455" t="str">
            <v xml:space="preserve">2.3.9.2.01 </v>
          </cell>
        </row>
        <row r="456">
          <cell r="C456" t="str">
            <v>Tinta para Sello color azul (docenas)</v>
          </cell>
          <cell r="D456" t="str">
            <v>unidad</v>
          </cell>
          <cell r="E456">
            <v>1362.9</v>
          </cell>
          <cell r="F456" t="str">
            <v xml:space="preserve">2.3.9.2.01 </v>
          </cell>
        </row>
        <row r="457">
          <cell r="C457" t="str">
            <v>Tinta para Sello color rojo</v>
          </cell>
          <cell r="D457" t="str">
            <v>unidad</v>
          </cell>
          <cell r="E457">
            <v>114.46</v>
          </cell>
          <cell r="F457" t="str">
            <v xml:space="preserve">2.3.9.2.01 </v>
          </cell>
        </row>
        <row r="458">
          <cell r="C458" t="str">
            <v>Toner AR-310NT para impresora SHARP AR-M237</v>
          </cell>
          <cell r="D458" t="str">
            <v>unidad</v>
          </cell>
          <cell r="E458">
            <v>4399.9949999999999</v>
          </cell>
          <cell r="F458" t="str">
            <v xml:space="preserve">2.3.9.2.01 </v>
          </cell>
        </row>
        <row r="459">
          <cell r="C459" t="str">
            <v>Toner CB435A (35A) para impresora LASERJET P1006</v>
          </cell>
          <cell r="D459" t="str">
            <v>unidad</v>
          </cell>
          <cell r="E459">
            <v>2242</v>
          </cell>
          <cell r="F459" t="str">
            <v xml:space="preserve">2.3.9.2.01 </v>
          </cell>
        </row>
        <row r="460">
          <cell r="C460" t="str">
            <v>Toner CE285A (85A) para impresora HP P1102W</v>
          </cell>
          <cell r="D460" t="str">
            <v>unidad</v>
          </cell>
          <cell r="E460">
            <v>1982.4</v>
          </cell>
          <cell r="F460" t="str">
            <v xml:space="preserve">2.3.9.2.01 </v>
          </cell>
        </row>
        <row r="461">
          <cell r="C461" t="str">
            <v>Toner CE310A 126A para impresora HP CP1025NW</v>
          </cell>
          <cell r="D461" t="str">
            <v>unidad</v>
          </cell>
          <cell r="E461">
            <v>2006</v>
          </cell>
          <cell r="F461" t="str">
            <v xml:space="preserve">2.3.9.2.01 </v>
          </cell>
        </row>
        <row r="462">
          <cell r="C462" t="str">
            <v>Toner CE505A (05A) para impresora HP P2055DM</v>
          </cell>
          <cell r="D462" t="str">
            <v>unidad</v>
          </cell>
          <cell r="E462">
            <v>3186</v>
          </cell>
          <cell r="F462" t="str">
            <v xml:space="preserve">2.3.9.2.01 </v>
          </cell>
        </row>
        <row r="463">
          <cell r="C463" t="str">
            <v>Toner CF217A (17A) para impresora HP M102W</v>
          </cell>
          <cell r="D463" t="str">
            <v>unidad</v>
          </cell>
          <cell r="E463">
            <v>2908.2525000000001</v>
          </cell>
          <cell r="F463" t="str">
            <v xml:space="preserve">2.3.9.2.01 </v>
          </cell>
        </row>
        <row r="464">
          <cell r="C464" t="str">
            <v>Toner CF226A (26A) para impresora HP MFP M426 FDW</v>
          </cell>
          <cell r="D464" t="str">
            <v>unidad</v>
          </cell>
          <cell r="E464">
            <v>4979.6000000000004</v>
          </cell>
          <cell r="F464" t="str">
            <v xml:space="preserve">2.3.9.2.01 </v>
          </cell>
        </row>
        <row r="465">
          <cell r="C465" t="str">
            <v>Toner CF280A (80A) para impresora HP 400 M401 DNE</v>
          </cell>
          <cell r="D465" t="str">
            <v>unidad</v>
          </cell>
          <cell r="E465">
            <v>4248</v>
          </cell>
          <cell r="F465" t="str">
            <v xml:space="preserve">2.3.9.2.01 </v>
          </cell>
        </row>
        <row r="466">
          <cell r="C466" t="str">
            <v>Toner CF283A (83A) para impresora HP MFP M127 FN</v>
          </cell>
          <cell r="D466" t="str">
            <v>unidad</v>
          </cell>
          <cell r="E466">
            <v>2419</v>
          </cell>
          <cell r="F466" t="str">
            <v xml:space="preserve">2.3.9.2.01 </v>
          </cell>
        </row>
        <row r="467">
          <cell r="C467" t="str">
            <v>Toner E260A11L para impresora LEXMARK E260DN</v>
          </cell>
          <cell r="D467" t="str">
            <v>unidad</v>
          </cell>
          <cell r="E467">
            <v>5015</v>
          </cell>
          <cell r="F467" t="str">
            <v xml:space="preserve">2.3.9.2.01 </v>
          </cell>
        </row>
        <row r="468">
          <cell r="C468" t="str">
            <v>Toner HP CF217A 17A</v>
          </cell>
          <cell r="D468" t="str">
            <v>unidad</v>
          </cell>
          <cell r="E468">
            <v>4398.45</v>
          </cell>
          <cell r="F468" t="str">
            <v xml:space="preserve">2.3.9.2.01 </v>
          </cell>
        </row>
        <row r="469">
          <cell r="C469" t="str">
            <v>Toner para Impresora Xeroz 3220</v>
          </cell>
          <cell r="D469" t="str">
            <v>unidad</v>
          </cell>
          <cell r="E469">
            <v>8142</v>
          </cell>
          <cell r="F469" t="str">
            <v xml:space="preserve">2.3.9.2.01 </v>
          </cell>
        </row>
        <row r="470">
          <cell r="C470" t="str">
            <v>Toner Q1338A (38A) para impresora LASERJET 4200 DTN</v>
          </cell>
          <cell r="D470" t="str">
            <v>unidad</v>
          </cell>
          <cell r="E470">
            <v>6608</v>
          </cell>
          <cell r="F470" t="str">
            <v xml:space="preserve">2.3.9.2.01 </v>
          </cell>
        </row>
        <row r="471">
          <cell r="C471" t="str">
            <v>Toner Q2612AD (12A) para impresora HP LASERJET 1020</v>
          </cell>
          <cell r="D471" t="str">
            <v>unidad</v>
          </cell>
          <cell r="E471">
            <v>1899.8</v>
          </cell>
          <cell r="F471" t="str">
            <v xml:space="preserve">2.3.9.2.01 </v>
          </cell>
        </row>
        <row r="472">
          <cell r="C472" t="str">
            <v>Toner Q5942A (42A) para impresora LASERJET 4250</v>
          </cell>
          <cell r="D472" t="str">
            <v>unidad</v>
          </cell>
          <cell r="E472">
            <v>7788</v>
          </cell>
          <cell r="F472" t="str">
            <v xml:space="preserve">2.3.9.2.01 </v>
          </cell>
        </row>
        <row r="473">
          <cell r="C473" t="str">
            <v>Toner Q5945A (45A) para impresora HP 4345 MFP</v>
          </cell>
          <cell r="D473" t="str">
            <v>unidad</v>
          </cell>
          <cell r="E473">
            <v>8732</v>
          </cell>
          <cell r="F473" t="str">
            <v xml:space="preserve">2.3.9.2.01 </v>
          </cell>
        </row>
        <row r="474">
          <cell r="C474" t="str">
            <v>Toner T3520 para impresora TOSHIBA T3520</v>
          </cell>
          <cell r="D474" t="str">
            <v>unidad</v>
          </cell>
          <cell r="E474">
            <v>1911.01</v>
          </cell>
          <cell r="F474" t="str">
            <v xml:space="preserve">2.3.9.2.01 </v>
          </cell>
        </row>
        <row r="475">
          <cell r="C475" t="str">
            <v>Toner T4710U para impresora TOSHIBA SUPER G3</v>
          </cell>
          <cell r="D475" t="str">
            <v>unidad</v>
          </cell>
          <cell r="E475">
            <v>7670</v>
          </cell>
          <cell r="F475" t="str">
            <v xml:space="preserve">2.3.9.2.01 </v>
          </cell>
        </row>
        <row r="476">
          <cell r="C476" t="str">
            <v xml:space="preserve">Unidades de Sacagrapas </v>
          </cell>
          <cell r="D476" t="str">
            <v>unidad</v>
          </cell>
          <cell r="E476">
            <v>14.75</v>
          </cell>
          <cell r="F476" t="str">
            <v xml:space="preserve">2.3.9.2.01 </v>
          </cell>
        </row>
        <row r="477">
          <cell r="C477" t="str">
            <v>Zafacón de Metal para escritorio</v>
          </cell>
          <cell r="D477" t="str">
            <v>unidad</v>
          </cell>
          <cell r="E477">
            <v>233.64</v>
          </cell>
          <cell r="F477" t="str">
            <v xml:space="preserve">2.3.9.2.01 </v>
          </cell>
        </row>
        <row r="478">
          <cell r="C478" t="str">
            <v>Aguja con hilo de seda 3/0</v>
          </cell>
          <cell r="D478" t="str">
            <v>tonelada</v>
          </cell>
          <cell r="E478">
            <v>250</v>
          </cell>
          <cell r="F478" t="str">
            <v>2.3.9.3.01</v>
          </cell>
        </row>
        <row r="479">
          <cell r="C479" t="str">
            <v>Aguja con Hilo de Seda 3/0</v>
          </cell>
          <cell r="D479" t="str">
            <v>unidad</v>
          </cell>
          <cell r="E479">
            <v>362.25</v>
          </cell>
          <cell r="F479" t="str">
            <v xml:space="preserve">2.3.9.3.01 </v>
          </cell>
        </row>
        <row r="480">
          <cell r="C480" t="str">
            <v>Aguja corta 27G  1x100</v>
          </cell>
          <cell r="D480" t="str">
            <v>unidad</v>
          </cell>
          <cell r="E480">
            <v>402.67669999999998</v>
          </cell>
          <cell r="F480" t="str">
            <v>2.3.9.3.01</v>
          </cell>
        </row>
        <row r="481">
          <cell r="C481" t="str">
            <v>Aguja Corta 27G 1x100 (cajas)</v>
          </cell>
          <cell r="D481" t="str">
            <v>unidad</v>
          </cell>
          <cell r="E481">
            <v>475.16</v>
          </cell>
          <cell r="F481" t="str">
            <v xml:space="preserve">2.3.9.3.01 </v>
          </cell>
        </row>
        <row r="482">
          <cell r="C482" t="str">
            <v>Aguja larga 27G  1x100</v>
          </cell>
          <cell r="D482" t="str">
            <v>unidad</v>
          </cell>
          <cell r="E482">
            <v>466.1</v>
          </cell>
          <cell r="F482" t="str">
            <v>2.3.9.3.01</v>
          </cell>
        </row>
        <row r="483">
          <cell r="C483" t="str">
            <v>Aguja Larga 27G 1x100 (cajas)</v>
          </cell>
          <cell r="D483" t="str">
            <v>unidad</v>
          </cell>
          <cell r="E483">
            <v>475.16</v>
          </cell>
          <cell r="F483" t="str">
            <v xml:space="preserve">2.3.9.3.01 </v>
          </cell>
        </row>
        <row r="484">
          <cell r="C484" t="str">
            <v>Algodon en rollo (libra)</v>
          </cell>
          <cell r="D484" t="str">
            <v>libra</v>
          </cell>
          <cell r="E484">
            <v>148</v>
          </cell>
          <cell r="F484" t="str">
            <v>2.3.9.3.01</v>
          </cell>
        </row>
        <row r="485">
          <cell r="C485" t="str">
            <v>Algodón en rollo (libra)</v>
          </cell>
          <cell r="D485" t="str">
            <v>libra</v>
          </cell>
          <cell r="E485">
            <v>393.75</v>
          </cell>
          <cell r="F485" t="str">
            <v xml:space="preserve">2.3.9.3.01 </v>
          </cell>
        </row>
        <row r="486">
          <cell r="C486" t="str">
            <v>Babero desechable</v>
          </cell>
          <cell r="D486" t="str">
            <v>unidad</v>
          </cell>
          <cell r="E486">
            <v>1535.12</v>
          </cell>
          <cell r="F486" t="str">
            <v xml:space="preserve">2.3.9.3.01 </v>
          </cell>
        </row>
        <row r="487">
          <cell r="C487" t="str">
            <v>Babero desechable 500/1</v>
          </cell>
          <cell r="D487" t="str">
            <v>unidad</v>
          </cell>
          <cell r="E487">
            <v>1300.95</v>
          </cell>
          <cell r="F487" t="str">
            <v>2.3.9.3.01</v>
          </cell>
        </row>
        <row r="488">
          <cell r="C488" t="str">
            <v>Baja Lengua (1 caja)</v>
          </cell>
          <cell r="D488" t="str">
            <v>unidad</v>
          </cell>
          <cell r="E488">
            <v>299.72000000000003</v>
          </cell>
          <cell r="F488" t="str">
            <v xml:space="preserve">2.3.9.3.01 </v>
          </cell>
        </row>
        <row r="489">
          <cell r="C489" t="str">
            <v>Baja lengua 100/1</v>
          </cell>
          <cell r="D489" t="str">
            <v>unidad</v>
          </cell>
          <cell r="E489">
            <v>236</v>
          </cell>
          <cell r="F489" t="str">
            <v>2.3.9.3.01</v>
          </cell>
        </row>
        <row r="490">
          <cell r="C490" t="str">
            <v>Banda de Celuloide 1x100</v>
          </cell>
          <cell r="D490" t="str">
            <v>unidad</v>
          </cell>
          <cell r="E490">
            <v>131.58000000000001</v>
          </cell>
          <cell r="F490" t="str">
            <v xml:space="preserve">2.3.9.3.01 </v>
          </cell>
        </row>
        <row r="491">
          <cell r="C491" t="str">
            <v>Espejo con mango</v>
          </cell>
          <cell r="D491" t="str">
            <v>unidad</v>
          </cell>
          <cell r="E491">
            <v>136.29</v>
          </cell>
          <cell r="F491" t="str">
            <v>2.3.9.3.01</v>
          </cell>
        </row>
        <row r="492">
          <cell r="C492" t="str">
            <v>Fresa de pulido de Resina dorada (larga)</v>
          </cell>
          <cell r="D492" t="str">
            <v>unidad</v>
          </cell>
          <cell r="E492">
            <v>74.34</v>
          </cell>
          <cell r="F492" t="str">
            <v>2.3.9.3.01</v>
          </cell>
        </row>
        <row r="493">
          <cell r="C493" t="str">
            <v>Fresa económica 2200F</v>
          </cell>
          <cell r="D493" t="str">
            <v>unidad</v>
          </cell>
          <cell r="E493">
            <v>52.4983</v>
          </cell>
          <cell r="F493" t="str">
            <v>2.3.9.3.01</v>
          </cell>
        </row>
        <row r="494">
          <cell r="C494" t="str">
            <v>Fresa Económica 2200F</v>
          </cell>
          <cell r="D494" t="str">
            <v>unidad</v>
          </cell>
          <cell r="E494">
            <v>61.95</v>
          </cell>
          <cell r="F494" t="str">
            <v xml:space="preserve">2.3.9.3.01 </v>
          </cell>
        </row>
        <row r="495">
          <cell r="C495" t="str">
            <v>Fresa redonda 1012</v>
          </cell>
          <cell r="D495" t="str">
            <v>unidad</v>
          </cell>
          <cell r="E495">
            <v>94.352699999999999</v>
          </cell>
          <cell r="F495" t="str">
            <v>2.3.9.3.01</v>
          </cell>
        </row>
        <row r="496">
          <cell r="C496" t="str">
            <v>Fresa Redonda 1012</v>
          </cell>
          <cell r="D496" t="str">
            <v>unidad</v>
          </cell>
          <cell r="E496">
            <v>131.58199999999999</v>
          </cell>
          <cell r="F496" t="str">
            <v xml:space="preserve">2.3.9.3.01 </v>
          </cell>
        </row>
        <row r="497">
          <cell r="C497" t="str">
            <v>Fresa redonda 1014</v>
          </cell>
          <cell r="D497" t="str">
            <v>unidad</v>
          </cell>
          <cell r="E497">
            <v>94.352699999999999</v>
          </cell>
          <cell r="F497" t="str">
            <v>2.3.9.3.01</v>
          </cell>
        </row>
        <row r="498">
          <cell r="C498" t="str">
            <v>Fresa Redonda 1014</v>
          </cell>
          <cell r="D498" t="str">
            <v>unidad</v>
          </cell>
          <cell r="E498">
            <v>131.58199999999999</v>
          </cell>
          <cell r="F498" t="str">
            <v xml:space="preserve">2.3.9.3.01 </v>
          </cell>
        </row>
        <row r="499">
          <cell r="C499" t="str">
            <v>Fresa tipo Schufu</v>
          </cell>
          <cell r="D499" t="str">
            <v>unidad</v>
          </cell>
          <cell r="E499">
            <v>43.365299999999998</v>
          </cell>
          <cell r="F499" t="str">
            <v>2.3.9.3.01</v>
          </cell>
        </row>
        <row r="500">
          <cell r="C500" t="str">
            <v>Gasa 2'x 2'/4 No esterelizada 200/1 (paquetes)</v>
          </cell>
          <cell r="D500" t="str">
            <v>unidad</v>
          </cell>
          <cell r="E500">
            <v>78.75</v>
          </cell>
          <cell r="F500" t="str">
            <v xml:space="preserve">2.3.9.3.01 </v>
          </cell>
        </row>
        <row r="501">
          <cell r="C501" t="str">
            <v>Gasa 2'x 2'/4 no esterilizada 200/1 (paquetes)</v>
          </cell>
          <cell r="D501" t="str">
            <v>unidad</v>
          </cell>
          <cell r="E501">
            <v>73</v>
          </cell>
          <cell r="F501" t="str">
            <v>2.3.9.3.01</v>
          </cell>
        </row>
        <row r="502">
          <cell r="C502" t="str">
            <v>Gorro Azul de Cirugia 100/1</v>
          </cell>
          <cell r="D502" t="str">
            <v>unidad</v>
          </cell>
          <cell r="E502">
            <v>723.70500000000004</v>
          </cell>
          <cell r="F502" t="str">
            <v xml:space="preserve">2.3.9.3.01 </v>
          </cell>
        </row>
        <row r="503">
          <cell r="C503" t="str">
            <v>Guantes L</v>
          </cell>
          <cell r="D503" t="str">
            <v>unidad</v>
          </cell>
          <cell r="E503">
            <v>224.2</v>
          </cell>
          <cell r="F503" t="str">
            <v>2.3.9.3.01</v>
          </cell>
        </row>
        <row r="504">
          <cell r="C504" t="str">
            <v>Guantes L (cajas)</v>
          </cell>
          <cell r="D504" t="str">
            <v>unidad</v>
          </cell>
          <cell r="E504">
            <v>433.65</v>
          </cell>
          <cell r="F504" t="str">
            <v xml:space="preserve">2.3.9.3.01 </v>
          </cell>
        </row>
        <row r="505">
          <cell r="C505" t="str">
            <v>Guantes M</v>
          </cell>
          <cell r="D505" t="str">
            <v>unidad</v>
          </cell>
          <cell r="E505">
            <v>224.2</v>
          </cell>
          <cell r="F505" t="str">
            <v>2.3.9.3.01</v>
          </cell>
        </row>
        <row r="506">
          <cell r="C506" t="str">
            <v>Guantes M (cajas)</v>
          </cell>
          <cell r="D506" t="str">
            <v>unidad</v>
          </cell>
          <cell r="E506">
            <v>433.65</v>
          </cell>
          <cell r="F506" t="str">
            <v xml:space="preserve">2.3.9.3.01 </v>
          </cell>
        </row>
        <row r="507">
          <cell r="C507" t="str">
            <v>Guantes S</v>
          </cell>
          <cell r="D507" t="str">
            <v>unidad</v>
          </cell>
          <cell r="E507">
            <v>224.2</v>
          </cell>
          <cell r="F507" t="str">
            <v>2.3.9.3.01</v>
          </cell>
        </row>
        <row r="508">
          <cell r="C508" t="str">
            <v>Guantes S (cajas)</v>
          </cell>
          <cell r="D508" t="str">
            <v>unidad</v>
          </cell>
          <cell r="E508">
            <v>433.65</v>
          </cell>
          <cell r="F508" t="str">
            <v xml:space="preserve">2.3.9.3.01 </v>
          </cell>
        </row>
        <row r="509">
          <cell r="C509" t="str">
            <v>Instrumento de obturación plástica</v>
          </cell>
          <cell r="D509" t="str">
            <v>unidad</v>
          </cell>
          <cell r="E509">
            <v>99.12</v>
          </cell>
          <cell r="F509" t="str">
            <v>2.3.9.3.01</v>
          </cell>
        </row>
        <row r="510">
          <cell r="C510" t="str">
            <v>Jeringa porta Carpule</v>
          </cell>
          <cell r="D510" t="str">
            <v>unidad</v>
          </cell>
          <cell r="E510">
            <v>384.09</v>
          </cell>
          <cell r="F510" t="str">
            <v>2.3.9.3.01</v>
          </cell>
        </row>
        <row r="511">
          <cell r="C511" t="str">
            <v>Kits de Resina</v>
          </cell>
          <cell r="D511" t="str">
            <v>unidad</v>
          </cell>
          <cell r="E511">
            <v>3669.75</v>
          </cell>
          <cell r="F511" t="str">
            <v>2.3.9.3.01</v>
          </cell>
        </row>
        <row r="512">
          <cell r="C512" t="str">
            <v>Mascarilla lisa rectangular azul 1x50</v>
          </cell>
          <cell r="D512" t="str">
            <v>tonelada</v>
          </cell>
          <cell r="E512">
            <v>183.75</v>
          </cell>
          <cell r="F512" t="str">
            <v>2.3.9.3.01</v>
          </cell>
        </row>
        <row r="513">
          <cell r="C513" t="str">
            <v>Mascarilla Lisa Rectangular Azul 1x50</v>
          </cell>
          <cell r="D513" t="str">
            <v>unidad</v>
          </cell>
          <cell r="E513">
            <v>255.86</v>
          </cell>
          <cell r="F513" t="str">
            <v xml:space="preserve">2.3.9.3.01 </v>
          </cell>
        </row>
        <row r="514">
          <cell r="C514" t="str">
            <v>Papel Articular</v>
          </cell>
          <cell r="D514" t="str">
            <v>unidad</v>
          </cell>
          <cell r="E514">
            <v>548.26</v>
          </cell>
          <cell r="F514" t="str">
            <v xml:space="preserve">2.3.9.3.01 </v>
          </cell>
        </row>
        <row r="515">
          <cell r="C515" t="str">
            <v>Turbina</v>
          </cell>
          <cell r="D515" t="str">
            <v>unidad</v>
          </cell>
          <cell r="E515">
            <v>3422</v>
          </cell>
          <cell r="F515" t="str">
            <v>2.3.9.3.01</v>
          </cell>
        </row>
        <row r="516">
          <cell r="C516" t="str">
            <v>Viaticos Chofer Sin Hospedaje</v>
          </cell>
          <cell r="D516" t="str">
            <v xml:space="preserve">Cheque </v>
          </cell>
          <cell r="E516">
            <v>1500</v>
          </cell>
          <cell r="F516" t="str">
            <v>2.2.3.1.01</v>
          </cell>
        </row>
        <row r="517">
          <cell r="C517" t="str">
            <v>Viaticos Chofer Sin Hospedaje</v>
          </cell>
          <cell r="D517" t="str">
            <v xml:space="preserve">Cheque </v>
          </cell>
          <cell r="E517">
            <v>2050</v>
          </cell>
          <cell r="F517" t="str">
            <v>2.2.3.1.01</v>
          </cell>
        </row>
        <row r="518">
          <cell r="C518" t="str">
            <v>Viaticos Tecnicos con Hospedaje</v>
          </cell>
          <cell r="D518" t="str">
            <v xml:space="preserve">Cheque </v>
          </cell>
          <cell r="E518">
            <v>3500</v>
          </cell>
          <cell r="F518" t="str">
            <v>2.2.3.1.01</v>
          </cell>
        </row>
        <row r="519">
          <cell r="C519" t="str">
            <v>Viaticos Tecnicos Sin Hospedaje</v>
          </cell>
          <cell r="D519" t="str">
            <v xml:space="preserve">Cheque </v>
          </cell>
          <cell r="E519">
            <v>2100</v>
          </cell>
          <cell r="F519" t="str">
            <v>2.2.3.1.01</v>
          </cell>
        </row>
        <row r="520">
          <cell r="C520" t="str">
            <v>Automóviles y camiones</v>
          </cell>
          <cell r="D520" t="str">
            <v>Unidad</v>
          </cell>
          <cell r="E520">
            <v>0</v>
          </cell>
          <cell r="F520" t="str">
            <v>2.6.4.1.01</v>
          </cell>
        </row>
        <row r="521">
          <cell r="C521" t="str">
            <v>Carrocerías y remolques</v>
          </cell>
          <cell r="D521" t="str">
            <v>Unidad</v>
          </cell>
          <cell r="E521">
            <v>0</v>
          </cell>
          <cell r="F521" t="str">
            <v>2.6.4.2.01</v>
          </cell>
        </row>
        <row r="522">
          <cell r="C522" t="str">
            <v>Otros equipos de transporte</v>
          </cell>
          <cell r="D522" t="str">
            <v>Unidad</v>
          </cell>
          <cell r="E522">
            <v>0</v>
          </cell>
          <cell r="F522" t="str">
            <v>2.6.4.8.01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Sheet1"/>
      <sheetName val="PPNE2.1"/>
      <sheetName val="PPNE3"/>
      <sheetName val="PPNE4"/>
      <sheetName val="PPNE5"/>
      <sheetName val="NOTAS CONTABILIDAD "/>
      <sheetName val="Insumos"/>
    </sheetNames>
    <sheetDataSet>
      <sheetData sheetId="0">
        <row r="1">
          <cell r="B1">
            <v>0</v>
          </cell>
        </row>
        <row r="2">
          <cell r="B2" t="str">
            <v>Servicio Nacional de Salud</v>
          </cell>
        </row>
        <row r="3">
          <cell r="B3" t="str">
            <v>Dirección de Planificación y Desarrollo</v>
          </cell>
        </row>
        <row r="5">
          <cell r="C5">
            <v>2022</v>
          </cell>
        </row>
        <row r="6">
          <cell r="B6" t="str">
            <v>Metropolitano</v>
          </cell>
        </row>
        <row r="7">
          <cell r="B7">
            <v>0</v>
          </cell>
        </row>
      </sheetData>
      <sheetData sheetId="1"/>
      <sheetData sheetId="2"/>
      <sheetData sheetId="3"/>
      <sheetData sheetId="4">
        <row r="11">
          <cell r="F11">
            <v>0</v>
          </cell>
        </row>
        <row r="12">
          <cell r="F12">
            <v>0</v>
          </cell>
        </row>
        <row r="15">
          <cell r="F15">
            <v>0</v>
          </cell>
        </row>
        <row r="16">
          <cell r="F16">
            <v>0</v>
          </cell>
        </row>
        <row r="17">
          <cell r="F17">
            <v>0</v>
          </cell>
        </row>
        <row r="18">
          <cell r="F18">
            <v>76387846.390000001</v>
          </cell>
        </row>
        <row r="20">
          <cell r="F20">
            <v>0</v>
          </cell>
        </row>
        <row r="21">
          <cell r="F21">
            <v>0</v>
          </cell>
        </row>
      </sheetData>
      <sheetData sheetId="5"/>
      <sheetData sheetId="6"/>
      <sheetData sheetId="7"/>
      <sheetData sheetId="8"/>
    </sheetDataSet>
  </externalBook>
</externalLink>
</file>

<file path=xl/tables/table1.xml><?xml version="1.0" encoding="utf-8"?>
<table xmlns="http://schemas.openxmlformats.org/spreadsheetml/2006/main" id="2" name="Tabla13" displayName="Tabla13" ref="B7:N214" headerRowDxfId="28" dataDxfId="27" totalsRowDxfId="26">
  <autoFilter ref="B7:N214"/>
  <tableColumns count="13">
    <tableColumn id="13" name="ID_Dependendencia" dataDxfId="25" totalsRowDxfId="24">
      <calculatedColumnFormula>IF(Tabla13[[#This Row],[Código_Actividad]]="","",CONCATENATE(Tabla13[[#This Row],[POA]],".",Tabla13[[#This Row],[SRS]],".",Tabla13[[#This Row],[AREA]],".",Tabla13[[#This Row],[TIPO]]))</calculatedColumnFormula>
    </tableColumn>
    <tableColumn id="14" name="POA" dataDxfId="23" totalsRowDxfId="22">
      <calculatedColumnFormula>IF(Tabla13[[#This Row],[Código_Actividad]]="","",'[4]Formulario PPGR1'!#REF!)</calculatedColumnFormula>
    </tableColumn>
    <tableColumn id="15" name="SRS" dataDxfId="21" totalsRowDxfId="20">
      <calculatedColumnFormula>IF(Tabla13[[#This Row],[Código_Actividad]]="","",'[4]Formulario PPGR1'!#REF!)</calculatedColumnFormula>
    </tableColumn>
    <tableColumn id="16" name="AREA" dataDxfId="19" totalsRowDxfId="18">
      <calculatedColumnFormula>IF(Tabla13[[#This Row],[Código_Actividad]]="","",'[4]Formulario PPGR1'!#REF!)</calculatedColumnFormula>
    </tableColumn>
    <tableColumn id="17" name="TIPO" dataDxfId="17" totalsRowDxfId="16">
      <calculatedColumnFormula>IF(Tabla13[[#This Row],[Código_Actividad]]="","",'[4]Formulario PPGR1'!#REF!)</calculatedColumnFormula>
    </tableColumn>
    <tableColumn id="1" name="Código_Actividad" totalsRowLabel="Total" dataDxfId="15" totalsRowDxfId="14"/>
    <tableColumn id="3" name="Insumos" dataDxfId="13" totalsRowDxfId="12"/>
    <tableColumn id="4" name="Unidad de Medida" dataDxfId="11" totalsRowDxfId="10">
      <calculatedColumnFormula>IFERROR(VLOOKUP(#REF!,#REF!,2,FALSE),"")</calculatedColumnFormula>
    </tableColumn>
    <tableColumn id="5" name="Cantidad de Insumos" dataDxfId="9" totalsRowDxfId="8"/>
    <tableColumn id="6" name="Precio Unitario" dataDxfId="7" totalsRowDxfId="6">
      <calculatedColumnFormula>IFERROR(VLOOKUP(#REF!,#REF!,3,FALSE),"")</calculatedColumnFormula>
    </tableColumn>
    <tableColumn id="7" name="Valor Total" totalsRowFunction="sum" dataDxfId="5" totalsRowDxfId="4">
      <calculatedColumnFormula>+Tabla13[[#This Row],[Precio Unitario]]*Tabla13[[#This Row],[Cantidad de Insumos]]</calculatedColumnFormula>
    </tableColumn>
    <tableColumn id="8" name="Código Presupuestario" dataDxfId="3" totalsRowDxfId="2">
      <calculatedColumnFormula>IFERROR(VLOOKUP($F8,[5]Insumos!$C$2:$F$522,4,FALSE),"")</calculatedColumnFormula>
    </tableColumn>
    <tableColumn id="9" name="Fuente de Financiamiento" dataDxfId="1"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92"/>
  <sheetViews>
    <sheetView showGridLines="0" tabSelected="1" workbookViewId="0">
      <selection activeCell="A29" sqref="A29"/>
    </sheetView>
  </sheetViews>
  <sheetFormatPr baseColWidth="10" defaultColWidth="11.42578125" defaultRowHeight="12.75" x14ac:dyDescent="0.2"/>
  <cols>
    <col min="1" max="1" width="33.42578125" style="12" customWidth="1"/>
    <col min="2" max="3" width="13.5703125" style="12" customWidth="1"/>
    <col min="4" max="4" width="16.140625" style="12" customWidth="1"/>
    <col min="5" max="5" width="15.28515625" style="12" customWidth="1"/>
    <col min="6" max="6" width="13.28515625" style="12" customWidth="1"/>
    <col min="7" max="8" width="13.7109375" style="12" customWidth="1"/>
    <col min="9" max="9" width="13.5703125" style="12" customWidth="1"/>
    <col min="10" max="10" width="11.42578125" style="15"/>
    <col min="11" max="11" width="13.85546875" style="15" customWidth="1"/>
    <col min="12" max="71" width="11.42578125" style="15"/>
  </cols>
  <sheetData>
    <row r="1" spans="1:19" x14ac:dyDescent="0.2">
      <c r="A1" s="243"/>
      <c r="B1" s="34"/>
      <c r="C1" s="34"/>
      <c r="D1" s="34"/>
      <c r="E1" s="34"/>
      <c r="F1" s="34"/>
      <c r="G1" s="34"/>
      <c r="H1" s="34"/>
      <c r="I1" s="34"/>
    </row>
    <row r="2" spans="1:19" ht="15.75" x14ac:dyDescent="0.25">
      <c r="A2" s="243"/>
      <c r="B2" s="35" t="s">
        <v>458</v>
      </c>
      <c r="C2" s="35"/>
      <c r="D2" s="35"/>
      <c r="E2" s="35"/>
      <c r="F2" s="35"/>
      <c r="G2" s="35"/>
      <c r="H2" s="35"/>
      <c r="I2" s="35"/>
    </row>
    <row r="3" spans="1:19" ht="15" x14ac:dyDescent="0.25">
      <c r="A3" s="243"/>
      <c r="B3" s="36" t="s">
        <v>459</v>
      </c>
      <c r="C3" s="36"/>
      <c r="D3" s="36"/>
      <c r="E3" s="36"/>
      <c r="F3" s="36"/>
      <c r="G3" s="36"/>
      <c r="H3" s="36"/>
      <c r="I3" s="36"/>
      <c r="K3" s="15">
        <v>2022</v>
      </c>
      <c r="L3" s="15">
        <v>2023</v>
      </c>
      <c r="M3" s="15">
        <v>2024</v>
      </c>
    </row>
    <row r="4" spans="1:19" x14ac:dyDescent="0.2">
      <c r="A4" s="243"/>
      <c r="B4" s="37" t="s">
        <v>62</v>
      </c>
      <c r="C4" s="37"/>
      <c r="D4" s="37"/>
      <c r="E4" s="37"/>
      <c r="F4" s="37"/>
      <c r="G4" s="37"/>
      <c r="H4" s="37"/>
      <c r="I4" s="37"/>
      <c r="K4" s="15" t="s">
        <v>460</v>
      </c>
      <c r="L4" s="15" t="s">
        <v>461</v>
      </c>
      <c r="M4" s="15" t="s">
        <v>462</v>
      </c>
      <c r="N4" s="15" t="s">
        <v>463</v>
      </c>
      <c r="O4" s="15" t="s">
        <v>464</v>
      </c>
      <c r="P4" s="15" t="s">
        <v>465</v>
      </c>
      <c r="Q4" s="15" t="s">
        <v>466</v>
      </c>
      <c r="R4" s="15" t="s">
        <v>467</v>
      </c>
      <c r="S4" s="15" t="s">
        <v>468</v>
      </c>
    </row>
    <row r="5" spans="1:19" x14ac:dyDescent="0.2">
      <c r="A5" s="244"/>
      <c r="B5" s="37" t="s">
        <v>469</v>
      </c>
      <c r="C5" s="38">
        <v>2022</v>
      </c>
      <c r="D5" s="39"/>
      <c r="E5" s="245"/>
      <c r="F5" s="40"/>
      <c r="G5" s="41"/>
      <c r="H5" s="41"/>
      <c r="I5" s="246"/>
    </row>
    <row r="6" spans="1:19" x14ac:dyDescent="0.2">
      <c r="A6" s="3" t="s">
        <v>325</v>
      </c>
      <c r="B6" s="546" t="s">
        <v>460</v>
      </c>
      <c r="C6" s="546"/>
      <c r="D6" s="546"/>
      <c r="E6" s="546"/>
      <c r="F6" s="546"/>
      <c r="G6" s="546"/>
      <c r="H6" s="546"/>
      <c r="I6" s="547"/>
    </row>
    <row r="7" spans="1:19" x14ac:dyDescent="0.2">
      <c r="A7" s="13" t="s">
        <v>1113</v>
      </c>
      <c r="B7" s="544"/>
      <c r="C7" s="544"/>
      <c r="D7" s="544"/>
      <c r="E7" s="544"/>
      <c r="F7" s="544"/>
      <c r="G7" s="544"/>
      <c r="H7" s="544"/>
      <c r="I7" s="545"/>
    </row>
    <row r="8" spans="1:19" ht="12.75" customHeight="1" x14ac:dyDescent="0.2">
      <c r="A8" s="548" t="s">
        <v>50</v>
      </c>
      <c r="B8" s="542" t="s">
        <v>1</v>
      </c>
      <c r="C8" s="542" t="s">
        <v>1163</v>
      </c>
      <c r="D8" s="542" t="s">
        <v>1164</v>
      </c>
      <c r="E8" s="542" t="s">
        <v>1165</v>
      </c>
      <c r="F8" s="550" t="s">
        <v>57</v>
      </c>
      <c r="G8" s="550"/>
      <c r="H8" s="550"/>
      <c r="I8" s="550"/>
      <c r="K8" s="542" t="s">
        <v>1162</v>
      </c>
    </row>
    <row r="9" spans="1:19" ht="31.5" customHeight="1" x14ac:dyDescent="0.2">
      <c r="A9" s="549"/>
      <c r="B9" s="543"/>
      <c r="C9" s="543"/>
      <c r="D9" s="543"/>
      <c r="E9" s="543"/>
      <c r="F9" s="4" t="s">
        <v>5</v>
      </c>
      <c r="G9" s="4" t="s">
        <v>6</v>
      </c>
      <c r="H9" s="4" t="s">
        <v>7</v>
      </c>
      <c r="I9" s="4" t="s">
        <v>8</v>
      </c>
      <c r="K9" s="543"/>
    </row>
    <row r="10" spans="1:19" x14ac:dyDescent="0.2">
      <c r="A10" s="5" t="s">
        <v>19</v>
      </c>
      <c r="B10" s="6" t="s">
        <v>20</v>
      </c>
      <c r="C10" s="23">
        <f>SUM(C11:C12)</f>
        <v>0</v>
      </c>
      <c r="D10" s="21">
        <f t="shared" ref="D10:I10" si="0">SUM(D11:D12)</f>
        <v>0</v>
      </c>
      <c r="E10" s="21">
        <f t="shared" si="0"/>
        <v>0</v>
      </c>
      <c r="F10" s="21">
        <f t="shared" si="0"/>
        <v>0</v>
      </c>
      <c r="G10" s="21">
        <f t="shared" si="0"/>
        <v>0</v>
      </c>
      <c r="H10" s="21">
        <f t="shared" si="0"/>
        <v>0</v>
      </c>
      <c r="I10" s="21">
        <f t="shared" si="0"/>
        <v>0</v>
      </c>
      <c r="K10" s="33">
        <f t="shared" ref="K10" si="1">SUM(K11:K12)</f>
        <v>0</v>
      </c>
    </row>
    <row r="11" spans="1:19" x14ac:dyDescent="0.2">
      <c r="A11" s="7" t="s">
        <v>21</v>
      </c>
      <c r="B11" s="31"/>
      <c r="C11" s="32"/>
      <c r="D11" s="20">
        <f>(K11/5)*12</f>
        <v>0</v>
      </c>
      <c r="E11" s="216">
        <f>IF(C11="",0,(D11/C11)*D11)</f>
        <v>0</v>
      </c>
      <c r="F11" s="32"/>
      <c r="G11" s="32"/>
      <c r="H11" s="32"/>
      <c r="I11" s="32"/>
      <c r="K11" s="32"/>
    </row>
    <row r="12" spans="1:19" x14ac:dyDescent="0.2">
      <c r="A12" s="7" t="s">
        <v>22</v>
      </c>
      <c r="B12" s="31"/>
      <c r="C12" s="32"/>
      <c r="D12" s="20">
        <f>(K12/5)*12</f>
        <v>0</v>
      </c>
      <c r="E12" s="216">
        <f>IF(C12="",0,(D12/C12)*D12)</f>
        <v>0</v>
      </c>
      <c r="F12" s="24"/>
      <c r="G12" s="24"/>
      <c r="H12" s="24"/>
      <c r="I12" s="24"/>
      <c r="K12" s="24"/>
    </row>
    <row r="13" spans="1:19" ht="15" customHeight="1" x14ac:dyDescent="0.2">
      <c r="A13" s="5" t="s">
        <v>23</v>
      </c>
      <c r="B13" s="6" t="s">
        <v>20</v>
      </c>
      <c r="C13" s="23">
        <f>SUM(C14)</f>
        <v>0</v>
      </c>
      <c r="D13" s="22">
        <f t="shared" ref="D13:K13" si="2">D14</f>
        <v>0</v>
      </c>
      <c r="E13" s="21">
        <f t="shared" si="2"/>
        <v>0</v>
      </c>
      <c r="F13" s="22">
        <f t="shared" si="2"/>
        <v>0</v>
      </c>
      <c r="G13" s="22">
        <f t="shared" si="2"/>
        <v>0</v>
      </c>
      <c r="H13" s="22">
        <f t="shared" si="2"/>
        <v>0</v>
      </c>
      <c r="I13" s="21">
        <f t="shared" si="2"/>
        <v>0</v>
      </c>
      <c r="K13" s="33">
        <f t="shared" si="2"/>
        <v>0</v>
      </c>
    </row>
    <row r="14" spans="1:19" x14ac:dyDescent="0.2">
      <c r="A14" s="7" t="s">
        <v>71</v>
      </c>
      <c r="B14" s="31"/>
      <c r="C14" s="32"/>
      <c r="D14" s="20">
        <f>(K14/5)*12</f>
        <v>0</v>
      </c>
      <c r="E14" s="216">
        <f>IF(C14="",0,(D14/C14)*D14)</f>
        <v>0</v>
      </c>
      <c r="F14" s="25"/>
      <c r="G14" s="25"/>
      <c r="H14" s="25"/>
      <c r="I14" s="25"/>
      <c r="K14" s="25"/>
    </row>
    <row r="15" spans="1:19" x14ac:dyDescent="0.2">
      <c r="A15" s="5" t="s">
        <v>9</v>
      </c>
      <c r="B15" s="6" t="s">
        <v>10</v>
      </c>
      <c r="C15" s="23">
        <f>SUM(C16:C23)</f>
        <v>0</v>
      </c>
      <c r="D15" s="21">
        <f t="shared" ref="D15:I15" si="3">SUM(D16:D23)</f>
        <v>0</v>
      </c>
      <c r="E15" s="21">
        <f t="shared" si="3"/>
        <v>0</v>
      </c>
      <c r="F15" s="21">
        <f t="shared" si="3"/>
        <v>0</v>
      </c>
      <c r="G15" s="21">
        <f t="shared" si="3"/>
        <v>0</v>
      </c>
      <c r="H15" s="21">
        <f t="shared" si="3"/>
        <v>0</v>
      </c>
      <c r="I15" s="21">
        <f t="shared" si="3"/>
        <v>0</v>
      </c>
      <c r="K15" s="33">
        <f t="shared" ref="K15" si="4">SUM(K16:K23)</f>
        <v>0</v>
      </c>
    </row>
    <row r="16" spans="1:19" x14ac:dyDescent="0.2">
      <c r="A16" s="8" t="s">
        <v>11</v>
      </c>
      <c r="B16" s="31"/>
      <c r="C16" s="32"/>
      <c r="D16" s="20">
        <f>(K16/5)*12</f>
        <v>0</v>
      </c>
      <c r="E16" s="216">
        <f t="shared" ref="E16:E23" si="5">IF(C16="",0,(D16/C16)*D16)</f>
        <v>0</v>
      </c>
      <c r="F16" s="24"/>
      <c r="G16" s="24"/>
      <c r="H16" s="24"/>
      <c r="I16" s="24"/>
      <c r="K16" s="24"/>
    </row>
    <row r="17" spans="1:11" x14ac:dyDescent="0.2">
      <c r="A17" s="8" t="s">
        <v>12</v>
      </c>
      <c r="B17" s="31"/>
      <c r="C17" s="32"/>
      <c r="D17" s="20">
        <f t="shared" ref="D17:D25" si="6">(K17/5)*12</f>
        <v>0</v>
      </c>
      <c r="E17" s="216">
        <f t="shared" si="5"/>
        <v>0</v>
      </c>
      <c r="F17" s="24"/>
      <c r="G17" s="24"/>
      <c r="H17" s="24"/>
      <c r="I17" s="24"/>
      <c r="K17" s="24"/>
    </row>
    <row r="18" spans="1:11" x14ac:dyDescent="0.2">
      <c r="A18" s="8" t="s">
        <v>13</v>
      </c>
      <c r="B18" s="31"/>
      <c r="C18" s="32"/>
      <c r="D18" s="20">
        <f t="shared" si="6"/>
        <v>0</v>
      </c>
      <c r="E18" s="216">
        <f t="shared" si="5"/>
        <v>0</v>
      </c>
      <c r="F18" s="24"/>
      <c r="G18" s="24"/>
      <c r="H18" s="24"/>
      <c r="I18" s="24"/>
      <c r="K18" s="24"/>
    </row>
    <row r="19" spans="1:11" x14ac:dyDescent="0.2">
      <c r="A19" s="8" t="s">
        <v>14</v>
      </c>
      <c r="B19" s="31"/>
      <c r="C19" s="32"/>
      <c r="D19" s="20">
        <f t="shared" si="6"/>
        <v>0</v>
      </c>
      <c r="E19" s="216">
        <f t="shared" si="5"/>
        <v>0</v>
      </c>
      <c r="F19" s="24"/>
      <c r="G19" s="24"/>
      <c r="H19" s="24"/>
      <c r="I19" s="24"/>
      <c r="K19" s="24"/>
    </row>
    <row r="20" spans="1:11" x14ac:dyDescent="0.2">
      <c r="A20" s="8" t="s">
        <v>15</v>
      </c>
      <c r="B20" s="31"/>
      <c r="C20" s="32"/>
      <c r="D20" s="20">
        <f t="shared" si="6"/>
        <v>0</v>
      </c>
      <c r="E20" s="216">
        <f t="shared" si="5"/>
        <v>0</v>
      </c>
      <c r="F20" s="24"/>
      <c r="G20" s="24"/>
      <c r="H20" s="24"/>
      <c r="I20" s="24"/>
      <c r="K20" s="24"/>
    </row>
    <row r="21" spans="1:11" x14ac:dyDescent="0.2">
      <c r="A21" s="8" t="s">
        <v>16</v>
      </c>
      <c r="B21" s="31"/>
      <c r="C21" s="32"/>
      <c r="D21" s="20">
        <f t="shared" si="6"/>
        <v>0</v>
      </c>
      <c r="E21" s="216">
        <f t="shared" si="5"/>
        <v>0</v>
      </c>
      <c r="F21" s="24"/>
      <c r="G21" s="24"/>
      <c r="H21" s="24"/>
      <c r="I21" s="24"/>
      <c r="K21" s="24"/>
    </row>
    <row r="22" spans="1:11" x14ac:dyDescent="0.2">
      <c r="A22" s="8" t="s">
        <v>17</v>
      </c>
      <c r="B22" s="31"/>
      <c r="C22" s="32"/>
      <c r="D22" s="20">
        <f t="shared" si="6"/>
        <v>0</v>
      </c>
      <c r="E22" s="216">
        <f t="shared" si="5"/>
        <v>0</v>
      </c>
      <c r="F22" s="24"/>
      <c r="G22" s="24"/>
      <c r="H22" s="24"/>
      <c r="I22" s="24"/>
      <c r="K22" s="24"/>
    </row>
    <row r="23" spans="1:11" x14ac:dyDescent="0.2">
      <c r="A23" s="8" t="s">
        <v>18</v>
      </c>
      <c r="B23" s="31"/>
      <c r="C23" s="32"/>
      <c r="D23" s="20">
        <f t="shared" si="6"/>
        <v>0</v>
      </c>
      <c r="E23" s="216">
        <f t="shared" si="5"/>
        <v>0</v>
      </c>
      <c r="F23" s="24"/>
      <c r="G23" s="24"/>
      <c r="H23" s="24"/>
      <c r="I23" s="24"/>
      <c r="K23" s="24"/>
    </row>
    <row r="24" spans="1:11" x14ac:dyDescent="0.2">
      <c r="A24" s="5" t="s">
        <v>51</v>
      </c>
      <c r="B24" s="6"/>
      <c r="C24" s="23">
        <f>SUM(C25:C26)</f>
        <v>84673</v>
      </c>
      <c r="D24" s="21">
        <f t="shared" ref="D24:I24" si="7">SUM(D25:D26)</f>
        <v>104602</v>
      </c>
      <c r="E24" s="21">
        <f t="shared" si="7"/>
        <v>129221.574811333</v>
      </c>
      <c r="F24" s="21">
        <f t="shared" si="7"/>
        <v>0</v>
      </c>
      <c r="G24" s="21">
        <f t="shared" si="7"/>
        <v>0</v>
      </c>
      <c r="H24" s="21">
        <f t="shared" si="7"/>
        <v>0</v>
      </c>
      <c r="I24" s="21">
        <f t="shared" si="7"/>
        <v>0</v>
      </c>
      <c r="K24" s="33">
        <f t="shared" ref="K24" si="8">SUM(K25:K26)</f>
        <v>0</v>
      </c>
    </row>
    <row r="25" spans="1:11" x14ac:dyDescent="0.2">
      <c r="A25" s="7" t="s">
        <v>52</v>
      </c>
      <c r="B25" s="7" t="s">
        <v>58</v>
      </c>
      <c r="C25" s="32"/>
      <c r="D25" s="20">
        <f t="shared" si="6"/>
        <v>0</v>
      </c>
      <c r="E25" s="216">
        <f t="shared" ref="E25:E26" si="9">IF(C25="",0,(D25/C25)*D25)</f>
        <v>0</v>
      </c>
      <c r="F25" s="24"/>
      <c r="G25" s="24"/>
      <c r="H25" s="24"/>
      <c r="I25" s="24"/>
      <c r="K25" s="24"/>
    </row>
    <row r="26" spans="1:11" x14ac:dyDescent="0.2">
      <c r="A26" s="7" t="s">
        <v>24</v>
      </c>
      <c r="B26" s="7" t="s">
        <v>25</v>
      </c>
      <c r="C26" s="32">
        <v>84673</v>
      </c>
      <c r="D26" s="20">
        <v>104602</v>
      </c>
      <c r="E26" s="216">
        <f t="shared" si="9"/>
        <v>129221.574811333</v>
      </c>
      <c r="F26" s="24"/>
      <c r="G26" s="24"/>
      <c r="H26" s="24"/>
      <c r="I26" s="24"/>
      <c r="K26" s="26"/>
    </row>
    <row r="27" spans="1:11" x14ac:dyDescent="0.2">
      <c r="A27" s="9" t="s">
        <v>53</v>
      </c>
      <c r="B27" s="10"/>
      <c r="C27" s="10"/>
      <c r="D27" s="10"/>
      <c r="E27" s="10"/>
      <c r="F27" s="10"/>
      <c r="G27" s="10"/>
      <c r="H27" s="10"/>
      <c r="I27" s="10"/>
    </row>
    <row r="28" spans="1:11" ht="51" x14ac:dyDescent="0.2">
      <c r="A28" s="11" t="s">
        <v>331</v>
      </c>
      <c r="B28" s="19" t="s">
        <v>326</v>
      </c>
      <c r="C28" s="19" t="s">
        <v>330</v>
      </c>
      <c r="D28" s="19" t="s">
        <v>332</v>
      </c>
      <c r="E28" s="19" t="s">
        <v>327</v>
      </c>
      <c r="F28" s="19" t="s">
        <v>328</v>
      </c>
      <c r="G28" s="19" t="s">
        <v>329</v>
      </c>
      <c r="H28" s="19" t="s">
        <v>479</v>
      </c>
      <c r="I28" s="19" t="s">
        <v>478</v>
      </c>
    </row>
    <row r="29" spans="1:11" x14ac:dyDescent="0.2">
      <c r="A29" s="29">
        <v>2019</v>
      </c>
      <c r="B29" s="27"/>
      <c r="C29" s="27"/>
      <c r="D29" s="27"/>
      <c r="E29" s="27"/>
      <c r="F29" s="28"/>
      <c r="G29" s="27"/>
      <c r="H29" s="27"/>
      <c r="I29" s="27"/>
    </row>
    <row r="30" spans="1:11" x14ac:dyDescent="0.2">
      <c r="A30" s="29">
        <v>2020</v>
      </c>
      <c r="B30" s="27"/>
      <c r="C30" s="27"/>
      <c r="D30" s="27"/>
      <c r="E30" s="27"/>
      <c r="F30" s="28"/>
      <c r="G30" s="27"/>
      <c r="H30" s="27"/>
      <c r="I30" s="27"/>
    </row>
    <row r="31" spans="1:11" x14ac:dyDescent="0.2">
      <c r="A31" s="30">
        <v>2021</v>
      </c>
      <c r="B31" s="27"/>
      <c r="C31" s="27"/>
      <c r="D31" s="27"/>
      <c r="E31" s="27"/>
      <c r="F31" s="28"/>
      <c r="G31" s="27"/>
      <c r="H31" s="27"/>
      <c r="I31" s="27"/>
    </row>
    <row r="32" spans="1:11" s="15" customFormat="1" x14ac:dyDescent="0.2">
      <c r="A32" s="16"/>
      <c r="B32" s="16"/>
      <c r="C32" s="16"/>
      <c r="D32" s="16"/>
      <c r="E32" s="16"/>
      <c r="F32" s="16"/>
      <c r="G32" s="16"/>
      <c r="H32" s="16"/>
      <c r="I32" s="16"/>
    </row>
    <row r="33" spans="1:9" s="15" customFormat="1" x14ac:dyDescent="0.2">
      <c r="A33" s="16"/>
      <c r="B33" s="16"/>
      <c r="C33" s="16"/>
      <c r="D33" s="16"/>
      <c r="E33" s="16"/>
      <c r="F33" s="16"/>
      <c r="G33" s="16"/>
      <c r="H33" s="16"/>
      <c r="I33" s="16"/>
    </row>
    <row r="34" spans="1:9" s="15" customFormat="1" x14ac:dyDescent="0.2">
      <c r="A34" s="16"/>
      <c r="B34" s="16"/>
      <c r="C34" s="16"/>
      <c r="D34" s="16"/>
      <c r="E34" s="16"/>
      <c r="F34" s="16"/>
      <c r="G34" s="16"/>
      <c r="H34" s="16"/>
      <c r="I34" s="16"/>
    </row>
    <row r="35" spans="1:9" s="15" customFormat="1" x14ac:dyDescent="0.2">
      <c r="A35" s="16"/>
      <c r="B35" s="16"/>
      <c r="C35" s="16"/>
      <c r="D35" s="16"/>
      <c r="E35" s="16"/>
      <c r="F35" s="16"/>
      <c r="G35" s="16"/>
      <c r="H35" s="16"/>
      <c r="I35" s="16"/>
    </row>
    <row r="36" spans="1:9" s="15" customFormat="1" x14ac:dyDescent="0.2">
      <c r="A36" s="16"/>
      <c r="B36" s="16"/>
      <c r="C36" s="16"/>
      <c r="D36" s="16"/>
      <c r="E36" s="16"/>
      <c r="F36" s="16"/>
      <c r="G36" s="16"/>
      <c r="H36" s="16"/>
      <c r="I36" s="16"/>
    </row>
    <row r="37" spans="1:9" s="15" customFormat="1" x14ac:dyDescent="0.2">
      <c r="A37" s="16"/>
      <c r="B37" s="16"/>
      <c r="C37" s="16"/>
      <c r="D37" s="16"/>
      <c r="E37" s="16"/>
      <c r="F37" s="16"/>
      <c r="G37" s="16"/>
      <c r="H37" s="16"/>
      <c r="I37" s="16"/>
    </row>
    <row r="38" spans="1:9" s="15" customFormat="1" x14ac:dyDescent="0.2">
      <c r="A38" s="16"/>
      <c r="B38" s="16"/>
      <c r="C38" s="16"/>
      <c r="D38" s="16"/>
      <c r="E38" s="16"/>
      <c r="F38" s="16"/>
      <c r="G38" s="16"/>
      <c r="H38" s="16"/>
      <c r="I38" s="16"/>
    </row>
    <row r="39" spans="1:9" s="15" customFormat="1" x14ac:dyDescent="0.2">
      <c r="A39" s="16"/>
      <c r="B39" s="16"/>
      <c r="C39" s="16"/>
      <c r="D39" s="16"/>
      <c r="E39" s="16"/>
      <c r="F39" s="16"/>
      <c r="G39" s="16"/>
      <c r="H39" s="16"/>
      <c r="I39" s="16"/>
    </row>
    <row r="40" spans="1:9" s="15" customFormat="1" x14ac:dyDescent="0.2">
      <c r="A40" s="16"/>
      <c r="B40" s="16"/>
      <c r="C40" s="16"/>
      <c r="D40" s="16"/>
      <c r="E40" s="16"/>
      <c r="F40" s="16"/>
      <c r="G40" s="16"/>
      <c r="H40" s="16"/>
      <c r="I40" s="16"/>
    </row>
    <row r="41" spans="1:9" s="15" customFormat="1" x14ac:dyDescent="0.2">
      <c r="A41" s="16"/>
      <c r="B41" s="16"/>
      <c r="C41" s="16"/>
      <c r="D41" s="16"/>
      <c r="E41" s="16"/>
      <c r="F41" s="16"/>
      <c r="G41" s="16"/>
      <c r="H41" s="16"/>
      <c r="I41" s="16"/>
    </row>
    <row r="42" spans="1:9" s="15" customFormat="1" x14ac:dyDescent="0.2">
      <c r="A42" s="16"/>
      <c r="B42" s="16"/>
      <c r="C42" s="16"/>
      <c r="D42" s="16"/>
      <c r="E42" s="16"/>
      <c r="F42" s="16"/>
      <c r="G42" s="16"/>
      <c r="H42" s="16"/>
      <c r="I42" s="16"/>
    </row>
    <row r="43" spans="1:9" s="15" customFormat="1" x14ac:dyDescent="0.2">
      <c r="A43" s="16"/>
      <c r="B43" s="16"/>
      <c r="C43" s="16"/>
      <c r="D43" s="16"/>
      <c r="E43" s="16"/>
      <c r="F43" s="16"/>
      <c r="G43" s="16"/>
      <c r="H43" s="16"/>
      <c r="I43" s="16"/>
    </row>
    <row r="44" spans="1:9" s="15" customFormat="1" x14ac:dyDescent="0.2">
      <c r="A44" s="16"/>
      <c r="B44" s="16"/>
      <c r="C44" s="16"/>
      <c r="D44" s="16"/>
      <c r="E44" s="16"/>
      <c r="F44" s="16"/>
      <c r="G44" s="16"/>
      <c r="H44" s="16"/>
      <c r="I44" s="16"/>
    </row>
    <row r="45" spans="1:9" s="15" customFormat="1" x14ac:dyDescent="0.2">
      <c r="A45" s="16"/>
      <c r="B45" s="16"/>
      <c r="C45" s="16"/>
      <c r="D45" s="16"/>
      <c r="E45" s="16"/>
      <c r="F45" s="16"/>
      <c r="G45" s="16"/>
      <c r="H45" s="16"/>
      <c r="I45" s="16"/>
    </row>
    <row r="46" spans="1:9" s="15" customFormat="1" x14ac:dyDescent="0.2">
      <c r="A46" s="16"/>
      <c r="B46" s="16"/>
      <c r="C46" s="16"/>
      <c r="D46" s="16"/>
      <c r="E46" s="16"/>
      <c r="F46" s="16"/>
      <c r="G46" s="16"/>
      <c r="H46" s="16"/>
      <c r="I46" s="16"/>
    </row>
    <row r="47" spans="1:9" s="15" customFormat="1" x14ac:dyDescent="0.2">
      <c r="A47" s="16"/>
      <c r="B47" s="16"/>
      <c r="C47" s="16"/>
      <c r="D47" s="16"/>
      <c r="E47" s="16"/>
      <c r="F47" s="16"/>
      <c r="G47" s="16"/>
      <c r="H47" s="16"/>
      <c r="I47" s="16"/>
    </row>
    <row r="48" spans="1:9" s="15" customFormat="1" x14ac:dyDescent="0.2">
      <c r="A48" s="16"/>
      <c r="B48" s="16"/>
      <c r="C48" s="16"/>
      <c r="D48" s="16"/>
      <c r="E48" s="16"/>
      <c r="F48" s="16"/>
      <c r="G48" s="16"/>
      <c r="H48" s="16"/>
      <c r="I48" s="16"/>
    </row>
    <row r="49" spans="1:9" s="15" customFormat="1" x14ac:dyDescent="0.2">
      <c r="A49" s="16"/>
      <c r="B49" s="16"/>
      <c r="C49" s="16"/>
      <c r="D49" s="16"/>
      <c r="E49" s="16"/>
      <c r="F49" s="16"/>
      <c r="G49" s="16"/>
      <c r="H49" s="16"/>
      <c r="I49" s="16"/>
    </row>
    <row r="50" spans="1:9" s="15" customFormat="1" x14ac:dyDescent="0.2">
      <c r="A50" s="16"/>
      <c r="B50" s="16"/>
      <c r="C50" s="16"/>
      <c r="D50" s="16"/>
      <c r="E50" s="16"/>
      <c r="F50" s="16"/>
      <c r="G50" s="16"/>
      <c r="H50" s="16"/>
      <c r="I50" s="16"/>
    </row>
    <row r="51" spans="1:9" s="15" customFormat="1" x14ac:dyDescent="0.2">
      <c r="A51" s="16"/>
      <c r="B51" s="16"/>
      <c r="C51" s="16"/>
      <c r="D51" s="16"/>
      <c r="E51" s="16"/>
      <c r="F51" s="16"/>
      <c r="G51" s="16"/>
      <c r="H51" s="16"/>
      <c r="I51" s="16"/>
    </row>
    <row r="52" spans="1:9" s="15" customFormat="1" x14ac:dyDescent="0.2">
      <c r="A52" s="16"/>
      <c r="B52" s="16"/>
      <c r="C52" s="16"/>
      <c r="D52" s="16"/>
      <c r="E52" s="16"/>
      <c r="F52" s="16"/>
      <c r="G52" s="16"/>
      <c r="H52" s="16"/>
      <c r="I52" s="16"/>
    </row>
    <row r="53" spans="1:9" s="15" customFormat="1" x14ac:dyDescent="0.2">
      <c r="A53" s="16"/>
      <c r="B53" s="16"/>
      <c r="C53" s="16"/>
      <c r="D53" s="16"/>
      <c r="E53" s="16"/>
      <c r="F53" s="16"/>
      <c r="G53" s="16"/>
      <c r="H53" s="16"/>
      <c r="I53" s="16"/>
    </row>
    <row r="54" spans="1:9" s="15" customFormat="1" x14ac:dyDescent="0.2">
      <c r="A54" s="16"/>
      <c r="B54" s="16"/>
      <c r="C54" s="16"/>
      <c r="D54" s="16"/>
      <c r="E54" s="16"/>
      <c r="F54" s="16"/>
      <c r="G54" s="16"/>
      <c r="H54" s="16"/>
      <c r="I54" s="16"/>
    </row>
    <row r="55" spans="1:9" s="15" customFormat="1" x14ac:dyDescent="0.2">
      <c r="A55" s="16"/>
      <c r="B55" s="16"/>
      <c r="C55" s="16"/>
      <c r="D55" s="16"/>
      <c r="E55" s="16"/>
      <c r="F55" s="16"/>
      <c r="G55" s="16"/>
      <c r="H55" s="16"/>
      <c r="I55" s="16"/>
    </row>
    <row r="56" spans="1:9" s="15" customFormat="1" x14ac:dyDescent="0.2">
      <c r="A56" s="16"/>
      <c r="B56" s="16"/>
      <c r="C56" s="16"/>
      <c r="D56" s="16"/>
      <c r="E56" s="16"/>
      <c r="F56" s="16"/>
      <c r="G56" s="16"/>
      <c r="H56" s="16"/>
      <c r="I56" s="16"/>
    </row>
    <row r="57" spans="1:9" s="15" customFormat="1" x14ac:dyDescent="0.2">
      <c r="A57" s="16"/>
      <c r="B57" s="16"/>
      <c r="C57" s="16"/>
      <c r="D57" s="16"/>
      <c r="E57" s="16"/>
      <c r="F57" s="16"/>
      <c r="G57" s="16"/>
      <c r="H57" s="16"/>
      <c r="I57" s="16"/>
    </row>
    <row r="58" spans="1:9" s="15" customFormat="1" x14ac:dyDescent="0.2">
      <c r="A58" s="16"/>
      <c r="B58" s="16"/>
      <c r="C58" s="16"/>
      <c r="D58" s="16"/>
      <c r="E58" s="16"/>
      <c r="F58" s="16"/>
      <c r="G58" s="16"/>
      <c r="H58" s="16"/>
      <c r="I58" s="16"/>
    </row>
    <row r="59" spans="1:9" s="15" customFormat="1" x14ac:dyDescent="0.2">
      <c r="A59" s="16"/>
      <c r="B59" s="16"/>
      <c r="C59" s="16"/>
      <c r="D59" s="16"/>
      <c r="E59" s="16"/>
      <c r="F59" s="16"/>
      <c r="G59" s="16"/>
      <c r="H59" s="16"/>
      <c r="I59" s="16"/>
    </row>
    <row r="60" spans="1:9" s="15" customFormat="1" x14ac:dyDescent="0.2">
      <c r="A60" s="16"/>
      <c r="B60" s="16"/>
      <c r="C60" s="16"/>
      <c r="D60" s="16"/>
      <c r="E60" s="16"/>
      <c r="F60" s="16"/>
      <c r="G60" s="16"/>
      <c r="H60" s="16"/>
      <c r="I60" s="16"/>
    </row>
    <row r="61" spans="1:9" s="15" customFormat="1" x14ac:dyDescent="0.2">
      <c r="A61" s="16"/>
      <c r="B61" s="16"/>
      <c r="C61" s="16"/>
      <c r="D61" s="16"/>
      <c r="E61" s="16"/>
      <c r="F61" s="16"/>
      <c r="G61" s="16"/>
      <c r="H61" s="16"/>
      <c r="I61" s="16"/>
    </row>
    <row r="62" spans="1:9" s="15" customFormat="1" x14ac:dyDescent="0.2">
      <c r="A62" s="16"/>
      <c r="B62" s="16"/>
      <c r="C62" s="16"/>
      <c r="D62" s="16"/>
      <c r="E62" s="16"/>
      <c r="F62" s="16"/>
      <c r="G62" s="16"/>
      <c r="H62" s="16"/>
      <c r="I62" s="16"/>
    </row>
    <row r="63" spans="1:9" s="15" customFormat="1" x14ac:dyDescent="0.2">
      <c r="A63" s="16"/>
      <c r="B63" s="16"/>
      <c r="C63" s="16"/>
      <c r="D63" s="16"/>
      <c r="E63" s="16"/>
      <c r="F63" s="16"/>
      <c r="G63" s="16"/>
      <c r="H63" s="16"/>
      <c r="I63" s="16"/>
    </row>
    <row r="64" spans="1:9" s="15" customFormat="1" x14ac:dyDescent="0.2">
      <c r="A64" s="16"/>
      <c r="B64" s="16"/>
      <c r="C64" s="16"/>
      <c r="D64" s="16"/>
      <c r="E64" s="16"/>
      <c r="F64" s="16"/>
      <c r="G64" s="16"/>
      <c r="H64" s="16"/>
      <c r="I64" s="16"/>
    </row>
    <row r="65" spans="1:9" s="15" customFormat="1" x14ac:dyDescent="0.2">
      <c r="A65" s="16"/>
      <c r="B65" s="16"/>
      <c r="C65" s="16"/>
      <c r="D65" s="16"/>
      <c r="E65" s="16"/>
      <c r="F65" s="16"/>
      <c r="G65" s="16"/>
      <c r="H65" s="16"/>
      <c r="I65" s="16"/>
    </row>
    <row r="66" spans="1:9" s="15" customFormat="1" x14ac:dyDescent="0.2">
      <c r="A66" s="16"/>
      <c r="B66" s="16"/>
      <c r="C66" s="16"/>
      <c r="D66" s="16"/>
      <c r="E66" s="16"/>
      <c r="F66" s="16"/>
      <c r="G66" s="16"/>
      <c r="H66" s="16"/>
      <c r="I66" s="16"/>
    </row>
    <row r="67" spans="1:9" s="15" customFormat="1" x14ac:dyDescent="0.2">
      <c r="A67" s="16"/>
      <c r="B67" s="16"/>
      <c r="C67" s="16"/>
      <c r="D67" s="16"/>
      <c r="E67" s="16"/>
      <c r="F67" s="16"/>
      <c r="G67" s="16"/>
      <c r="H67" s="16"/>
      <c r="I67" s="16"/>
    </row>
    <row r="68" spans="1:9" s="15" customFormat="1" x14ac:dyDescent="0.2">
      <c r="A68" s="16"/>
      <c r="B68" s="16"/>
      <c r="C68" s="16"/>
      <c r="D68" s="16"/>
      <c r="E68" s="16"/>
      <c r="F68" s="16"/>
      <c r="G68" s="16"/>
      <c r="H68" s="16"/>
      <c r="I68" s="16"/>
    </row>
    <row r="69" spans="1:9" s="15" customFormat="1" x14ac:dyDescent="0.2">
      <c r="A69" s="16"/>
      <c r="B69" s="16"/>
      <c r="C69" s="16"/>
      <c r="D69" s="16"/>
      <c r="E69" s="16"/>
      <c r="F69" s="16"/>
      <c r="G69" s="16"/>
      <c r="H69" s="16"/>
      <c r="I69" s="16"/>
    </row>
    <row r="70" spans="1:9" s="15" customFormat="1" x14ac:dyDescent="0.2">
      <c r="A70" s="16"/>
      <c r="B70" s="16"/>
      <c r="C70" s="16"/>
      <c r="D70" s="16"/>
      <c r="E70" s="16"/>
      <c r="F70" s="16"/>
      <c r="G70" s="16"/>
      <c r="H70" s="16"/>
      <c r="I70" s="16"/>
    </row>
    <row r="71" spans="1:9" s="15" customFormat="1" x14ac:dyDescent="0.2">
      <c r="A71" s="16"/>
      <c r="B71" s="16"/>
      <c r="C71" s="16"/>
      <c r="D71" s="16"/>
      <c r="E71" s="16"/>
      <c r="F71" s="16"/>
      <c r="G71" s="16"/>
      <c r="H71" s="16"/>
      <c r="I71" s="16"/>
    </row>
    <row r="72" spans="1:9" s="15" customFormat="1" x14ac:dyDescent="0.2">
      <c r="A72" s="16"/>
      <c r="B72" s="16"/>
      <c r="C72" s="16"/>
      <c r="D72" s="16"/>
      <c r="E72" s="16"/>
      <c r="F72" s="16"/>
      <c r="G72" s="16"/>
      <c r="H72" s="16"/>
      <c r="I72" s="16"/>
    </row>
    <row r="73" spans="1:9" s="15" customFormat="1" x14ac:dyDescent="0.2">
      <c r="A73" s="16"/>
      <c r="B73" s="16"/>
      <c r="C73" s="16"/>
      <c r="D73" s="16"/>
      <c r="E73" s="16"/>
      <c r="F73" s="16"/>
      <c r="G73" s="16"/>
      <c r="H73" s="16"/>
      <c r="I73" s="16"/>
    </row>
    <row r="74" spans="1:9" s="15" customFormat="1" x14ac:dyDescent="0.2">
      <c r="A74" s="16"/>
      <c r="B74" s="16"/>
      <c r="C74" s="16"/>
      <c r="D74" s="16"/>
      <c r="E74" s="16"/>
      <c r="F74" s="16"/>
      <c r="G74" s="16"/>
      <c r="H74" s="16"/>
      <c r="I74" s="16"/>
    </row>
    <row r="75" spans="1:9" s="15" customFormat="1" x14ac:dyDescent="0.2">
      <c r="A75" s="16"/>
      <c r="B75" s="16"/>
      <c r="C75" s="16"/>
      <c r="D75" s="16"/>
      <c r="E75" s="16"/>
      <c r="F75" s="16"/>
      <c r="G75" s="16"/>
      <c r="H75" s="16"/>
      <c r="I75" s="16"/>
    </row>
    <row r="76" spans="1:9" s="15" customFormat="1" x14ac:dyDescent="0.2">
      <c r="A76" s="16"/>
      <c r="B76" s="16"/>
      <c r="C76" s="16"/>
      <c r="D76" s="16"/>
      <c r="E76" s="16"/>
      <c r="F76" s="16"/>
      <c r="G76" s="16"/>
      <c r="H76" s="16"/>
      <c r="I76" s="16"/>
    </row>
    <row r="77" spans="1:9" s="15" customFormat="1" x14ac:dyDescent="0.2">
      <c r="A77" s="16"/>
      <c r="B77" s="16"/>
      <c r="C77" s="16"/>
      <c r="D77" s="16"/>
      <c r="E77" s="16"/>
      <c r="F77" s="16"/>
      <c r="G77" s="16"/>
      <c r="H77" s="16"/>
      <c r="I77" s="16"/>
    </row>
    <row r="78" spans="1:9" s="15" customFormat="1" x14ac:dyDescent="0.2">
      <c r="A78" s="16"/>
      <c r="B78" s="16"/>
      <c r="C78" s="16"/>
      <c r="D78" s="16"/>
      <c r="E78" s="16"/>
      <c r="F78" s="16"/>
      <c r="G78" s="16"/>
      <c r="H78" s="16"/>
      <c r="I78" s="16"/>
    </row>
    <row r="79" spans="1:9" s="15" customFormat="1" x14ac:dyDescent="0.2">
      <c r="A79" s="16"/>
      <c r="B79" s="16"/>
      <c r="C79" s="16"/>
      <c r="D79" s="16"/>
      <c r="E79" s="16"/>
      <c r="F79" s="16"/>
      <c r="G79" s="16"/>
      <c r="H79" s="16"/>
      <c r="I79" s="16"/>
    </row>
    <row r="80" spans="1:9" s="15" customFormat="1" x14ac:dyDescent="0.2">
      <c r="A80" s="16"/>
      <c r="B80" s="16"/>
      <c r="C80" s="16"/>
      <c r="D80" s="16"/>
      <c r="E80" s="16"/>
      <c r="F80" s="16"/>
      <c r="G80" s="16"/>
      <c r="H80" s="16"/>
      <c r="I80" s="16"/>
    </row>
    <row r="81" spans="1:9" s="15" customFormat="1" x14ac:dyDescent="0.2">
      <c r="A81" s="16"/>
      <c r="B81" s="16"/>
      <c r="C81" s="16"/>
      <c r="D81" s="16"/>
      <c r="E81" s="16"/>
      <c r="F81" s="16"/>
      <c r="G81" s="16"/>
      <c r="H81" s="16"/>
      <c r="I81" s="16"/>
    </row>
    <row r="82" spans="1:9" s="15" customFormat="1" x14ac:dyDescent="0.2">
      <c r="A82" s="16"/>
      <c r="B82" s="16"/>
      <c r="C82" s="16"/>
      <c r="D82" s="16"/>
      <c r="E82" s="16"/>
      <c r="F82" s="16"/>
      <c r="G82" s="16"/>
      <c r="H82" s="16"/>
      <c r="I82" s="16"/>
    </row>
    <row r="83" spans="1:9" s="15" customFormat="1" x14ac:dyDescent="0.2">
      <c r="A83" s="16"/>
      <c r="B83" s="16"/>
      <c r="C83" s="16"/>
      <c r="D83" s="16"/>
      <c r="E83" s="16"/>
      <c r="F83" s="16"/>
      <c r="G83" s="16"/>
      <c r="H83" s="16"/>
      <c r="I83" s="16"/>
    </row>
    <row r="84" spans="1:9" s="15" customFormat="1" x14ac:dyDescent="0.2">
      <c r="A84" s="16"/>
      <c r="B84" s="16"/>
      <c r="C84" s="16"/>
      <c r="D84" s="16"/>
      <c r="E84" s="16"/>
      <c r="F84" s="16"/>
      <c r="G84" s="16"/>
      <c r="H84" s="16"/>
      <c r="I84" s="16"/>
    </row>
    <row r="85" spans="1:9" s="15" customFormat="1" x14ac:dyDescent="0.2">
      <c r="A85" s="16"/>
      <c r="B85" s="16"/>
      <c r="C85" s="16"/>
      <c r="D85" s="16"/>
      <c r="E85" s="16"/>
      <c r="F85" s="16"/>
      <c r="G85" s="16"/>
      <c r="H85" s="16"/>
      <c r="I85" s="16"/>
    </row>
    <row r="86" spans="1:9" s="15" customFormat="1" x14ac:dyDescent="0.2">
      <c r="A86" s="16"/>
      <c r="B86" s="16"/>
      <c r="C86" s="16"/>
      <c r="D86" s="16"/>
      <c r="E86" s="16"/>
      <c r="F86" s="16"/>
      <c r="G86" s="16"/>
      <c r="H86" s="16"/>
      <c r="I86" s="16"/>
    </row>
    <row r="87" spans="1:9" s="15" customFormat="1" x14ac:dyDescent="0.2">
      <c r="A87" s="16"/>
      <c r="B87" s="16"/>
      <c r="C87" s="16"/>
      <c r="D87" s="16"/>
      <c r="E87" s="16"/>
      <c r="F87" s="16"/>
      <c r="G87" s="16"/>
      <c r="H87" s="16"/>
      <c r="I87" s="16"/>
    </row>
    <row r="88" spans="1:9" s="15" customFormat="1" x14ac:dyDescent="0.2">
      <c r="A88" s="16"/>
      <c r="B88" s="16"/>
      <c r="C88" s="16"/>
      <c r="D88" s="16"/>
      <c r="E88" s="16"/>
      <c r="F88" s="16"/>
      <c r="G88" s="16"/>
      <c r="H88" s="16"/>
      <c r="I88" s="16"/>
    </row>
    <row r="89" spans="1:9" s="15" customFormat="1" x14ac:dyDescent="0.2">
      <c r="A89" s="16"/>
      <c r="B89" s="16"/>
      <c r="C89" s="16"/>
      <c r="D89" s="16"/>
      <c r="E89" s="16"/>
      <c r="F89" s="16"/>
      <c r="G89" s="16"/>
      <c r="H89" s="16"/>
      <c r="I89" s="16"/>
    </row>
    <row r="90" spans="1:9" s="15" customFormat="1" x14ac:dyDescent="0.2">
      <c r="A90" s="16"/>
      <c r="B90" s="16"/>
      <c r="C90" s="16"/>
      <c r="D90" s="16"/>
      <c r="E90" s="16"/>
      <c r="F90" s="16"/>
      <c r="G90" s="16"/>
      <c r="H90" s="16"/>
      <c r="I90" s="16"/>
    </row>
    <row r="91" spans="1:9" s="15" customFormat="1" x14ac:dyDescent="0.2">
      <c r="A91" s="16"/>
      <c r="B91" s="16"/>
      <c r="C91" s="16"/>
      <c r="D91" s="16"/>
      <c r="E91" s="16"/>
      <c r="F91" s="16"/>
      <c r="G91" s="16"/>
      <c r="H91" s="16"/>
      <c r="I91" s="16"/>
    </row>
    <row r="92" spans="1:9" s="15" customFormat="1" x14ac:dyDescent="0.2">
      <c r="A92" s="16"/>
      <c r="B92" s="16"/>
      <c r="C92" s="16"/>
      <c r="D92" s="16"/>
      <c r="E92" s="16"/>
      <c r="F92" s="16"/>
      <c r="G92" s="16"/>
      <c r="H92" s="16"/>
      <c r="I92" s="16"/>
    </row>
    <row r="93" spans="1:9" s="15" customFormat="1" x14ac:dyDescent="0.2">
      <c r="A93" s="16"/>
      <c r="B93" s="16"/>
      <c r="C93" s="16"/>
      <c r="D93" s="16"/>
      <c r="E93" s="16"/>
      <c r="F93" s="16"/>
      <c r="G93" s="16"/>
      <c r="H93" s="16"/>
      <c r="I93" s="16"/>
    </row>
    <row r="94" spans="1:9" s="15" customFormat="1" x14ac:dyDescent="0.2">
      <c r="A94" s="16"/>
      <c r="B94" s="16"/>
      <c r="C94" s="16"/>
      <c r="D94" s="16"/>
      <c r="E94" s="16"/>
      <c r="F94" s="16"/>
      <c r="G94" s="16"/>
      <c r="H94" s="16"/>
      <c r="I94" s="16"/>
    </row>
    <row r="95" spans="1:9" s="15" customFormat="1" x14ac:dyDescent="0.2">
      <c r="A95" s="16"/>
      <c r="B95" s="16"/>
      <c r="C95" s="16"/>
      <c r="D95" s="16"/>
      <c r="E95" s="16"/>
      <c r="F95" s="16"/>
      <c r="G95" s="16"/>
      <c r="H95" s="16"/>
      <c r="I95" s="16"/>
    </row>
    <row r="96" spans="1:9" s="15" customFormat="1" x14ac:dyDescent="0.2">
      <c r="A96" s="16"/>
      <c r="B96" s="16"/>
      <c r="C96" s="16"/>
      <c r="D96" s="16"/>
      <c r="E96" s="16"/>
      <c r="F96" s="16"/>
      <c r="G96" s="16"/>
      <c r="H96" s="16"/>
      <c r="I96" s="16"/>
    </row>
    <row r="97" spans="1:9" s="15" customFormat="1" x14ac:dyDescent="0.2">
      <c r="A97" s="16"/>
      <c r="B97" s="16"/>
      <c r="C97" s="16"/>
      <c r="D97" s="16"/>
      <c r="E97" s="16"/>
      <c r="F97" s="16"/>
      <c r="G97" s="16"/>
      <c r="H97" s="16"/>
      <c r="I97" s="16"/>
    </row>
    <row r="98" spans="1:9" s="15" customFormat="1" x14ac:dyDescent="0.2">
      <c r="A98" s="16"/>
      <c r="B98" s="16"/>
      <c r="C98" s="16"/>
      <c r="D98" s="16"/>
      <c r="E98" s="16"/>
      <c r="F98" s="16"/>
      <c r="G98" s="16"/>
      <c r="H98" s="16"/>
      <c r="I98" s="16"/>
    </row>
    <row r="99" spans="1:9" s="15" customFormat="1" x14ac:dyDescent="0.2">
      <c r="A99" s="16"/>
      <c r="B99" s="16"/>
      <c r="C99" s="16"/>
      <c r="D99" s="16"/>
      <c r="E99" s="16"/>
      <c r="F99" s="16"/>
      <c r="G99" s="16"/>
      <c r="H99" s="16"/>
      <c r="I99" s="16"/>
    </row>
    <row r="100" spans="1:9" s="15" customFormat="1" x14ac:dyDescent="0.2">
      <c r="A100" s="16"/>
      <c r="B100" s="16"/>
      <c r="C100" s="16"/>
      <c r="D100" s="16"/>
      <c r="E100" s="16"/>
      <c r="F100" s="16"/>
      <c r="G100" s="16"/>
      <c r="H100" s="16"/>
      <c r="I100" s="16"/>
    </row>
    <row r="101" spans="1:9" s="15" customFormat="1" x14ac:dyDescent="0.2">
      <c r="A101" s="16"/>
      <c r="B101" s="16"/>
      <c r="C101" s="16"/>
      <c r="D101" s="16"/>
      <c r="E101" s="16"/>
      <c r="F101" s="16"/>
      <c r="G101" s="16"/>
      <c r="H101" s="16"/>
      <c r="I101" s="16"/>
    </row>
    <row r="102" spans="1:9" s="15" customFormat="1" x14ac:dyDescent="0.2">
      <c r="A102" s="16"/>
      <c r="B102" s="16"/>
      <c r="C102" s="16"/>
      <c r="D102" s="16"/>
      <c r="E102" s="16"/>
      <c r="F102" s="16"/>
      <c r="G102" s="16"/>
      <c r="H102" s="16"/>
      <c r="I102" s="16"/>
    </row>
    <row r="103" spans="1:9" s="15" customFormat="1" x14ac:dyDescent="0.2">
      <c r="A103" s="16"/>
      <c r="B103" s="16"/>
      <c r="C103" s="16"/>
      <c r="D103" s="16"/>
      <c r="E103" s="16"/>
      <c r="F103" s="16"/>
      <c r="G103" s="16"/>
      <c r="H103" s="16"/>
      <c r="I103" s="16"/>
    </row>
    <row r="104" spans="1:9" s="15" customFormat="1" x14ac:dyDescent="0.2">
      <c r="A104" s="16"/>
      <c r="B104" s="16"/>
      <c r="C104" s="16"/>
      <c r="D104" s="16"/>
      <c r="E104" s="16"/>
      <c r="F104" s="16"/>
      <c r="G104" s="16"/>
      <c r="H104" s="16"/>
      <c r="I104" s="16"/>
    </row>
    <row r="105" spans="1:9" s="15" customFormat="1" x14ac:dyDescent="0.2">
      <c r="A105" s="16"/>
      <c r="B105" s="16"/>
      <c r="C105" s="16"/>
      <c r="D105" s="16"/>
      <c r="E105" s="16"/>
      <c r="F105" s="16"/>
      <c r="G105" s="16"/>
      <c r="H105" s="16"/>
      <c r="I105" s="16"/>
    </row>
    <row r="106" spans="1:9" s="15" customFormat="1" x14ac:dyDescent="0.2">
      <c r="A106" s="16"/>
      <c r="B106" s="16"/>
      <c r="C106" s="16"/>
      <c r="D106" s="16"/>
      <c r="E106" s="16"/>
      <c r="F106" s="16"/>
      <c r="G106" s="16"/>
      <c r="H106" s="16"/>
      <c r="I106" s="16"/>
    </row>
    <row r="107" spans="1:9" s="15" customFormat="1" x14ac:dyDescent="0.2">
      <c r="A107" s="16"/>
      <c r="B107" s="16"/>
      <c r="C107" s="16"/>
      <c r="D107" s="16"/>
      <c r="E107" s="16"/>
      <c r="F107" s="16"/>
      <c r="G107" s="16"/>
      <c r="H107" s="16"/>
      <c r="I107" s="16"/>
    </row>
    <row r="108" spans="1:9" s="15" customFormat="1" x14ac:dyDescent="0.2">
      <c r="A108" s="16"/>
      <c r="B108" s="16"/>
      <c r="C108" s="16"/>
      <c r="D108" s="16"/>
      <c r="E108" s="16"/>
      <c r="F108" s="16"/>
      <c r="G108" s="16"/>
      <c r="H108" s="16"/>
      <c r="I108" s="16"/>
    </row>
    <row r="109" spans="1:9" s="15" customFormat="1" x14ac:dyDescent="0.2">
      <c r="A109" s="16"/>
      <c r="B109" s="16"/>
      <c r="C109" s="16"/>
      <c r="D109" s="16"/>
      <c r="E109" s="16"/>
      <c r="F109" s="16"/>
      <c r="G109" s="16"/>
      <c r="H109" s="16"/>
      <c r="I109" s="16"/>
    </row>
    <row r="110" spans="1:9" s="15" customFormat="1" x14ac:dyDescent="0.2">
      <c r="A110" s="16"/>
      <c r="B110" s="16"/>
      <c r="C110" s="16"/>
      <c r="D110" s="16"/>
      <c r="E110" s="16"/>
      <c r="F110" s="16"/>
      <c r="G110" s="16"/>
      <c r="H110" s="16"/>
      <c r="I110" s="16"/>
    </row>
    <row r="111" spans="1:9" s="15" customFormat="1" x14ac:dyDescent="0.2">
      <c r="A111" s="16"/>
      <c r="B111" s="16"/>
      <c r="C111" s="16"/>
      <c r="D111" s="16"/>
      <c r="E111" s="16"/>
      <c r="F111" s="16"/>
      <c r="G111" s="16"/>
      <c r="H111" s="16"/>
      <c r="I111" s="16"/>
    </row>
    <row r="112" spans="1:9" s="15" customFormat="1" x14ac:dyDescent="0.2">
      <c r="A112" s="16"/>
      <c r="B112" s="16"/>
      <c r="C112" s="16"/>
      <c r="D112" s="16"/>
      <c r="E112" s="16"/>
      <c r="F112" s="16"/>
      <c r="G112" s="16"/>
      <c r="H112" s="16"/>
      <c r="I112" s="16"/>
    </row>
    <row r="113" spans="1:9" s="15" customFormat="1" x14ac:dyDescent="0.2">
      <c r="A113" s="16"/>
      <c r="B113" s="16"/>
      <c r="C113" s="16"/>
      <c r="D113" s="16"/>
      <c r="E113" s="16"/>
      <c r="F113" s="16"/>
      <c r="G113" s="16"/>
      <c r="H113" s="16"/>
      <c r="I113" s="16"/>
    </row>
    <row r="114" spans="1:9" s="15" customFormat="1" x14ac:dyDescent="0.2">
      <c r="A114" s="16"/>
      <c r="B114" s="16"/>
      <c r="C114" s="16"/>
      <c r="D114" s="16"/>
      <c r="E114" s="16"/>
      <c r="F114" s="16"/>
      <c r="G114" s="16"/>
      <c r="H114" s="16"/>
      <c r="I114" s="16"/>
    </row>
    <row r="115" spans="1:9" s="15" customFormat="1" x14ac:dyDescent="0.2">
      <c r="A115" s="16"/>
      <c r="B115" s="16"/>
      <c r="C115" s="16"/>
      <c r="D115" s="16"/>
      <c r="E115" s="16"/>
      <c r="F115" s="16"/>
      <c r="G115" s="16"/>
      <c r="H115" s="16"/>
      <c r="I115" s="16"/>
    </row>
    <row r="116" spans="1:9" s="15" customFormat="1" x14ac:dyDescent="0.2">
      <c r="A116" s="16"/>
      <c r="B116" s="16"/>
      <c r="C116" s="16"/>
      <c r="D116" s="16"/>
      <c r="E116" s="16"/>
      <c r="F116" s="16"/>
      <c r="G116" s="16"/>
      <c r="H116" s="16"/>
      <c r="I116" s="16"/>
    </row>
    <row r="117" spans="1:9" s="15" customFormat="1" x14ac:dyDescent="0.2">
      <c r="A117" s="16"/>
      <c r="B117" s="16"/>
      <c r="C117" s="16"/>
      <c r="D117" s="16"/>
      <c r="E117" s="16"/>
      <c r="F117" s="16"/>
      <c r="G117" s="16"/>
      <c r="H117" s="16"/>
      <c r="I117" s="16"/>
    </row>
    <row r="118" spans="1:9" s="15" customFormat="1" x14ac:dyDescent="0.2">
      <c r="A118" s="16"/>
      <c r="B118" s="16"/>
      <c r="C118" s="16"/>
      <c r="D118" s="16"/>
      <c r="E118" s="16"/>
      <c r="F118" s="16"/>
      <c r="G118" s="16"/>
      <c r="H118" s="16"/>
      <c r="I118" s="16"/>
    </row>
    <row r="119" spans="1:9" s="15" customFormat="1" x14ac:dyDescent="0.2">
      <c r="A119" s="16"/>
      <c r="B119" s="16"/>
      <c r="C119" s="16"/>
      <c r="D119" s="16"/>
      <c r="E119" s="16"/>
      <c r="F119" s="16"/>
      <c r="G119" s="16"/>
      <c r="H119" s="16"/>
      <c r="I119" s="16"/>
    </row>
    <row r="120" spans="1:9" s="15" customFormat="1" x14ac:dyDescent="0.2">
      <c r="A120" s="16"/>
      <c r="B120" s="16"/>
      <c r="C120" s="16"/>
      <c r="D120" s="16"/>
      <c r="E120" s="16"/>
      <c r="F120" s="16"/>
      <c r="G120" s="16"/>
      <c r="H120" s="16"/>
      <c r="I120" s="16"/>
    </row>
    <row r="121" spans="1:9" s="15" customFormat="1" x14ac:dyDescent="0.2">
      <c r="A121" s="16"/>
      <c r="B121" s="16"/>
      <c r="C121" s="16"/>
      <c r="D121" s="16"/>
      <c r="E121" s="16"/>
      <c r="F121" s="16"/>
      <c r="G121" s="16"/>
      <c r="H121" s="16"/>
      <c r="I121" s="16"/>
    </row>
    <row r="122" spans="1:9" s="15" customFormat="1" x14ac:dyDescent="0.2">
      <c r="A122" s="16"/>
      <c r="B122" s="16"/>
      <c r="C122" s="16"/>
      <c r="D122" s="16"/>
      <c r="E122" s="16"/>
      <c r="F122" s="16"/>
      <c r="G122" s="16"/>
      <c r="H122" s="16"/>
      <c r="I122" s="16"/>
    </row>
    <row r="123" spans="1:9" s="15" customFormat="1" x14ac:dyDescent="0.2">
      <c r="A123" s="16"/>
      <c r="B123" s="16"/>
      <c r="C123" s="16"/>
      <c r="D123" s="16"/>
      <c r="E123" s="16"/>
      <c r="F123" s="16"/>
      <c r="G123" s="16"/>
      <c r="H123" s="16"/>
      <c r="I123" s="16"/>
    </row>
    <row r="124" spans="1:9" s="15" customFormat="1" x14ac:dyDescent="0.2">
      <c r="A124" s="16"/>
      <c r="B124" s="16"/>
      <c r="C124" s="16"/>
      <c r="D124" s="16"/>
      <c r="E124" s="16"/>
      <c r="F124" s="16"/>
      <c r="G124" s="16"/>
      <c r="H124" s="16"/>
      <c r="I124" s="16"/>
    </row>
    <row r="125" spans="1:9" s="15" customFormat="1" x14ac:dyDescent="0.2">
      <c r="A125" s="16"/>
      <c r="B125" s="16"/>
      <c r="C125" s="16"/>
      <c r="D125" s="16"/>
      <c r="E125" s="16"/>
      <c r="F125" s="16"/>
      <c r="G125" s="16"/>
      <c r="H125" s="16"/>
      <c r="I125" s="16"/>
    </row>
    <row r="126" spans="1:9" s="15" customFormat="1" x14ac:dyDescent="0.2">
      <c r="A126" s="16"/>
      <c r="B126" s="16"/>
      <c r="C126" s="16"/>
      <c r="D126" s="16"/>
      <c r="E126" s="16"/>
      <c r="F126" s="16"/>
      <c r="G126" s="16"/>
      <c r="H126" s="16"/>
      <c r="I126" s="16"/>
    </row>
    <row r="127" spans="1:9" s="15" customFormat="1" x14ac:dyDescent="0.2">
      <c r="A127" s="16"/>
      <c r="B127" s="16"/>
      <c r="C127" s="16"/>
      <c r="D127" s="16"/>
      <c r="E127" s="16"/>
      <c r="F127" s="16"/>
      <c r="G127" s="16"/>
      <c r="H127" s="16"/>
      <c r="I127" s="16"/>
    </row>
    <row r="128" spans="1:9" s="15" customFormat="1" x14ac:dyDescent="0.2">
      <c r="A128" s="16"/>
      <c r="B128" s="16"/>
      <c r="C128" s="16"/>
      <c r="D128" s="16"/>
      <c r="E128" s="16"/>
      <c r="F128" s="16"/>
      <c r="G128" s="16"/>
      <c r="H128" s="16"/>
      <c r="I128" s="16"/>
    </row>
    <row r="129" spans="1:9" s="15" customFormat="1" x14ac:dyDescent="0.2">
      <c r="A129" s="16"/>
      <c r="B129" s="16"/>
      <c r="C129" s="16"/>
      <c r="D129" s="16"/>
      <c r="E129" s="16"/>
      <c r="F129" s="16"/>
      <c r="G129" s="16"/>
      <c r="H129" s="16"/>
      <c r="I129" s="16"/>
    </row>
    <row r="130" spans="1:9" s="15" customFormat="1" x14ac:dyDescent="0.2">
      <c r="A130" s="16"/>
      <c r="B130" s="16"/>
      <c r="C130" s="16"/>
      <c r="D130" s="16"/>
      <c r="E130" s="16"/>
      <c r="F130" s="16"/>
      <c r="G130" s="16"/>
      <c r="H130" s="16"/>
      <c r="I130" s="16"/>
    </row>
    <row r="131" spans="1:9" s="15" customFormat="1" x14ac:dyDescent="0.2">
      <c r="A131" s="16"/>
      <c r="B131" s="16"/>
      <c r="C131" s="16"/>
      <c r="D131" s="16"/>
      <c r="E131" s="16"/>
      <c r="F131" s="16"/>
      <c r="G131" s="16"/>
      <c r="H131" s="16"/>
      <c r="I131" s="16"/>
    </row>
    <row r="132" spans="1:9" s="15" customFormat="1" x14ac:dyDescent="0.2">
      <c r="A132" s="16"/>
      <c r="B132" s="16"/>
      <c r="C132" s="16"/>
      <c r="D132" s="16"/>
      <c r="E132" s="16"/>
      <c r="F132" s="16"/>
      <c r="G132" s="16"/>
      <c r="H132" s="16"/>
      <c r="I132" s="16"/>
    </row>
    <row r="133" spans="1:9" s="15" customFormat="1" x14ac:dyDescent="0.2">
      <c r="A133" s="16"/>
      <c r="B133" s="16"/>
      <c r="C133" s="16"/>
      <c r="D133" s="16"/>
      <c r="E133" s="16"/>
      <c r="F133" s="16"/>
      <c r="G133" s="16"/>
      <c r="H133" s="16"/>
      <c r="I133" s="16"/>
    </row>
    <row r="134" spans="1:9" s="15" customFormat="1" x14ac:dyDescent="0.2">
      <c r="A134" s="16"/>
      <c r="B134" s="16"/>
      <c r="C134" s="16"/>
      <c r="D134" s="16"/>
      <c r="E134" s="16"/>
      <c r="F134" s="16"/>
      <c r="G134" s="16"/>
      <c r="H134" s="16"/>
      <c r="I134" s="16"/>
    </row>
    <row r="135" spans="1:9" s="15" customFormat="1" x14ac:dyDescent="0.2">
      <c r="A135" s="16"/>
      <c r="B135" s="16"/>
      <c r="C135" s="16"/>
      <c r="D135" s="16"/>
      <c r="E135" s="16"/>
      <c r="F135" s="16"/>
      <c r="G135" s="16"/>
      <c r="H135" s="16"/>
      <c r="I135" s="16"/>
    </row>
    <row r="136" spans="1:9" s="15" customFormat="1" x14ac:dyDescent="0.2">
      <c r="A136" s="16"/>
      <c r="B136" s="16"/>
      <c r="C136" s="16"/>
      <c r="D136" s="16"/>
      <c r="E136" s="16"/>
      <c r="F136" s="16"/>
      <c r="G136" s="16"/>
      <c r="H136" s="16"/>
      <c r="I136" s="16"/>
    </row>
    <row r="137" spans="1:9" s="15" customFormat="1" x14ac:dyDescent="0.2">
      <c r="A137" s="16"/>
      <c r="B137" s="16"/>
      <c r="C137" s="16"/>
      <c r="D137" s="16"/>
      <c r="E137" s="16"/>
      <c r="F137" s="16"/>
      <c r="G137" s="16"/>
      <c r="H137" s="16"/>
      <c r="I137" s="16"/>
    </row>
    <row r="138" spans="1:9" s="15" customFormat="1" x14ac:dyDescent="0.2">
      <c r="A138" s="16"/>
      <c r="B138" s="16"/>
      <c r="C138" s="16"/>
      <c r="D138" s="16"/>
      <c r="E138" s="16"/>
      <c r="F138" s="16"/>
      <c r="G138" s="16"/>
      <c r="H138" s="16"/>
      <c r="I138" s="16"/>
    </row>
    <row r="139" spans="1:9" s="15" customFormat="1" x14ac:dyDescent="0.2">
      <c r="A139" s="16"/>
      <c r="B139" s="16"/>
      <c r="C139" s="16"/>
      <c r="D139" s="16"/>
      <c r="E139" s="16"/>
      <c r="F139" s="16"/>
      <c r="G139" s="16"/>
      <c r="H139" s="16"/>
      <c r="I139" s="16"/>
    </row>
    <row r="140" spans="1:9" s="15" customFormat="1" x14ac:dyDescent="0.2">
      <c r="A140" s="16"/>
      <c r="B140" s="16"/>
      <c r="C140" s="16"/>
      <c r="D140" s="16"/>
      <c r="E140" s="16"/>
      <c r="F140" s="16"/>
      <c r="G140" s="16"/>
      <c r="H140" s="16"/>
      <c r="I140" s="16"/>
    </row>
    <row r="141" spans="1:9" s="15" customFormat="1" x14ac:dyDescent="0.2">
      <c r="A141" s="16"/>
      <c r="B141" s="16"/>
      <c r="C141" s="16"/>
      <c r="D141" s="16"/>
      <c r="E141" s="16"/>
      <c r="F141" s="16"/>
      <c r="G141" s="16"/>
      <c r="H141" s="16"/>
      <c r="I141" s="16"/>
    </row>
    <row r="142" spans="1:9" s="15" customFormat="1" x14ac:dyDescent="0.2">
      <c r="A142" s="16"/>
      <c r="B142" s="16"/>
      <c r="C142" s="16"/>
      <c r="D142" s="16"/>
      <c r="E142" s="16"/>
      <c r="F142" s="16"/>
      <c r="G142" s="16"/>
      <c r="H142" s="16"/>
      <c r="I142" s="16"/>
    </row>
    <row r="143" spans="1:9" s="15" customFormat="1" x14ac:dyDescent="0.2">
      <c r="A143" s="16"/>
      <c r="B143" s="16"/>
      <c r="C143" s="16"/>
      <c r="D143" s="16"/>
      <c r="E143" s="16"/>
      <c r="F143" s="16"/>
      <c r="G143" s="16"/>
      <c r="H143" s="16"/>
      <c r="I143" s="16"/>
    </row>
    <row r="144" spans="1:9" s="15" customFormat="1" x14ac:dyDescent="0.2">
      <c r="A144" s="16"/>
      <c r="B144" s="16"/>
      <c r="C144" s="16"/>
      <c r="D144" s="16"/>
      <c r="E144" s="16"/>
      <c r="F144" s="16"/>
      <c r="G144" s="16"/>
      <c r="H144" s="16"/>
      <c r="I144" s="16"/>
    </row>
    <row r="145" spans="1:9" s="15" customFormat="1" x14ac:dyDescent="0.2">
      <c r="A145" s="16"/>
      <c r="B145" s="16"/>
      <c r="C145" s="16"/>
      <c r="D145" s="16"/>
      <c r="E145" s="16"/>
      <c r="F145" s="16"/>
      <c r="G145" s="16"/>
      <c r="H145" s="16"/>
      <c r="I145" s="16"/>
    </row>
    <row r="146" spans="1:9" s="15" customFormat="1" x14ac:dyDescent="0.2">
      <c r="A146" s="16"/>
      <c r="B146" s="16"/>
      <c r="C146" s="16"/>
      <c r="D146" s="16"/>
      <c r="E146" s="16"/>
      <c r="F146" s="16"/>
      <c r="G146" s="16"/>
      <c r="H146" s="16"/>
      <c r="I146" s="16"/>
    </row>
    <row r="147" spans="1:9" s="15" customFormat="1" x14ac:dyDescent="0.2">
      <c r="A147" s="16"/>
      <c r="B147" s="16"/>
      <c r="C147" s="16"/>
      <c r="D147" s="16"/>
      <c r="E147" s="16"/>
      <c r="F147" s="16"/>
      <c r="G147" s="16"/>
      <c r="H147" s="16"/>
      <c r="I147" s="16"/>
    </row>
    <row r="148" spans="1:9" s="15" customFormat="1" x14ac:dyDescent="0.2">
      <c r="A148" s="16"/>
      <c r="B148" s="16"/>
      <c r="C148" s="16"/>
      <c r="D148" s="16"/>
      <c r="E148" s="16"/>
      <c r="F148" s="16"/>
      <c r="G148" s="16"/>
      <c r="H148" s="16"/>
      <c r="I148" s="16"/>
    </row>
    <row r="149" spans="1:9" s="15" customFormat="1" x14ac:dyDescent="0.2">
      <c r="A149" s="16"/>
      <c r="B149" s="16"/>
      <c r="C149" s="16"/>
      <c r="D149" s="16"/>
      <c r="E149" s="16"/>
      <c r="F149" s="16"/>
      <c r="G149" s="16"/>
      <c r="H149" s="16"/>
      <c r="I149" s="16"/>
    </row>
    <row r="150" spans="1:9" s="15" customFormat="1" x14ac:dyDescent="0.2">
      <c r="A150" s="16"/>
      <c r="B150" s="16"/>
      <c r="C150" s="16"/>
      <c r="D150" s="16"/>
      <c r="E150" s="16"/>
      <c r="F150" s="16"/>
      <c r="G150" s="16"/>
      <c r="H150" s="16"/>
      <c r="I150" s="16"/>
    </row>
    <row r="151" spans="1:9" s="15" customFormat="1" x14ac:dyDescent="0.2">
      <c r="A151" s="16"/>
      <c r="B151" s="16"/>
      <c r="C151" s="16"/>
      <c r="D151" s="16"/>
      <c r="E151" s="16"/>
      <c r="F151" s="16"/>
      <c r="G151" s="16"/>
      <c r="H151" s="16"/>
      <c r="I151" s="16"/>
    </row>
    <row r="152" spans="1:9" s="15" customFormat="1" x14ac:dyDescent="0.2">
      <c r="A152" s="16"/>
      <c r="B152" s="16"/>
      <c r="C152" s="16"/>
      <c r="D152" s="16"/>
      <c r="E152" s="16"/>
      <c r="F152" s="16"/>
      <c r="G152" s="16"/>
      <c r="H152" s="16"/>
      <c r="I152" s="16"/>
    </row>
    <row r="153" spans="1:9" s="15" customFormat="1" x14ac:dyDescent="0.2">
      <c r="A153" s="16"/>
      <c r="B153" s="16"/>
      <c r="C153" s="16"/>
      <c r="D153" s="16"/>
      <c r="E153" s="16"/>
      <c r="F153" s="16"/>
      <c r="G153" s="16"/>
      <c r="H153" s="16"/>
      <c r="I153" s="16"/>
    </row>
    <row r="154" spans="1:9" s="15" customFormat="1" x14ac:dyDescent="0.2">
      <c r="A154" s="16"/>
      <c r="B154" s="16"/>
      <c r="C154" s="16"/>
      <c r="D154" s="16"/>
      <c r="E154" s="16"/>
      <c r="F154" s="16"/>
      <c r="G154" s="16"/>
      <c r="H154" s="16"/>
      <c r="I154" s="16"/>
    </row>
    <row r="155" spans="1:9" s="15" customFormat="1" x14ac:dyDescent="0.2">
      <c r="A155" s="16"/>
      <c r="B155" s="16"/>
      <c r="C155" s="16"/>
      <c r="D155" s="16"/>
      <c r="E155" s="16"/>
      <c r="F155" s="16"/>
      <c r="G155" s="16"/>
      <c r="H155" s="16"/>
      <c r="I155" s="16"/>
    </row>
    <row r="156" spans="1:9" s="15" customFormat="1" x14ac:dyDescent="0.2">
      <c r="A156" s="16"/>
      <c r="B156" s="16"/>
      <c r="C156" s="16"/>
      <c r="D156" s="16"/>
      <c r="E156" s="16"/>
      <c r="F156" s="16"/>
      <c r="G156" s="16"/>
      <c r="H156" s="16"/>
      <c r="I156" s="16"/>
    </row>
    <row r="157" spans="1:9" s="15" customFormat="1" x14ac:dyDescent="0.2">
      <c r="A157" s="16"/>
      <c r="B157" s="16"/>
      <c r="C157" s="16"/>
      <c r="D157" s="16"/>
      <c r="E157" s="16"/>
      <c r="F157" s="16"/>
      <c r="G157" s="16"/>
      <c r="H157" s="16"/>
      <c r="I157" s="16"/>
    </row>
    <row r="158" spans="1:9" s="15" customFormat="1" x14ac:dyDescent="0.2">
      <c r="A158" s="16"/>
      <c r="B158" s="16"/>
      <c r="C158" s="16"/>
      <c r="D158" s="16"/>
      <c r="E158" s="16"/>
      <c r="F158" s="16"/>
      <c r="G158" s="16"/>
      <c r="H158" s="16"/>
      <c r="I158" s="16"/>
    </row>
    <row r="159" spans="1:9" s="15" customFormat="1" x14ac:dyDescent="0.2">
      <c r="A159" s="16"/>
      <c r="B159" s="16"/>
      <c r="C159" s="16"/>
      <c r="D159" s="16"/>
      <c r="E159" s="16"/>
      <c r="F159" s="16"/>
      <c r="G159" s="16"/>
      <c r="H159" s="16"/>
      <c r="I159" s="16"/>
    </row>
    <row r="160" spans="1:9" s="15" customFormat="1" x14ac:dyDescent="0.2">
      <c r="A160" s="16"/>
      <c r="B160" s="16"/>
      <c r="C160" s="16"/>
      <c r="D160" s="16"/>
      <c r="E160" s="16"/>
      <c r="F160" s="16"/>
      <c r="G160" s="16"/>
      <c r="H160" s="16"/>
      <c r="I160" s="16"/>
    </row>
    <row r="161" spans="1:9" s="15" customFormat="1" x14ac:dyDescent="0.2">
      <c r="A161" s="16"/>
      <c r="B161" s="16"/>
      <c r="C161" s="16"/>
      <c r="D161" s="16"/>
      <c r="E161" s="16"/>
      <c r="F161" s="16"/>
      <c r="G161" s="16"/>
      <c r="H161" s="16"/>
      <c r="I161" s="16"/>
    </row>
    <row r="162" spans="1:9" s="15" customFormat="1" x14ac:dyDescent="0.2">
      <c r="A162" s="16"/>
      <c r="B162" s="16"/>
      <c r="C162" s="16"/>
      <c r="D162" s="16"/>
      <c r="E162" s="16"/>
      <c r="F162" s="16"/>
      <c r="G162" s="16"/>
      <c r="H162" s="16"/>
      <c r="I162" s="16"/>
    </row>
    <row r="163" spans="1:9" s="15" customFormat="1" x14ac:dyDescent="0.2">
      <c r="A163" s="16"/>
      <c r="B163" s="16"/>
      <c r="C163" s="16"/>
      <c r="D163" s="16"/>
      <c r="E163" s="16"/>
      <c r="F163" s="16"/>
      <c r="G163" s="16"/>
      <c r="H163" s="16"/>
      <c r="I163" s="16"/>
    </row>
    <row r="164" spans="1:9" s="15" customFormat="1" x14ac:dyDescent="0.2">
      <c r="A164" s="16"/>
      <c r="B164" s="16"/>
      <c r="C164" s="16"/>
      <c r="D164" s="16"/>
      <c r="E164" s="16"/>
      <c r="F164" s="16"/>
      <c r="G164" s="16"/>
      <c r="H164" s="16"/>
      <c r="I164" s="16"/>
    </row>
    <row r="165" spans="1:9" s="15" customFormat="1" x14ac:dyDescent="0.2">
      <c r="A165" s="16"/>
      <c r="B165" s="16"/>
      <c r="C165" s="16"/>
      <c r="D165" s="16"/>
      <c r="E165" s="16"/>
      <c r="F165" s="16"/>
      <c r="G165" s="16"/>
      <c r="H165" s="16"/>
      <c r="I165" s="16"/>
    </row>
    <row r="166" spans="1:9" s="15" customFormat="1" x14ac:dyDescent="0.2">
      <c r="A166" s="16"/>
      <c r="B166" s="16"/>
      <c r="C166" s="16"/>
      <c r="D166" s="16"/>
      <c r="E166" s="16"/>
      <c r="F166" s="16"/>
      <c r="G166" s="16"/>
      <c r="H166" s="16"/>
      <c r="I166" s="16"/>
    </row>
    <row r="167" spans="1:9" s="15" customFormat="1" x14ac:dyDescent="0.2">
      <c r="A167" s="16"/>
      <c r="B167" s="16"/>
      <c r="C167" s="16"/>
      <c r="D167" s="16"/>
      <c r="E167" s="16"/>
      <c r="F167" s="16"/>
      <c r="G167" s="16"/>
      <c r="H167" s="16"/>
      <c r="I167" s="16"/>
    </row>
    <row r="168" spans="1:9" s="15" customFormat="1" x14ac:dyDescent="0.2">
      <c r="A168" s="16"/>
      <c r="B168" s="16"/>
      <c r="C168" s="16"/>
      <c r="D168" s="16"/>
      <c r="E168" s="16"/>
      <c r="F168" s="16"/>
      <c r="G168" s="16"/>
      <c r="H168" s="16"/>
      <c r="I168" s="16"/>
    </row>
    <row r="169" spans="1:9" s="15" customFormat="1" x14ac:dyDescent="0.2">
      <c r="A169" s="16"/>
      <c r="B169" s="16"/>
      <c r="C169" s="16"/>
      <c r="D169" s="16"/>
      <c r="E169" s="16"/>
      <c r="F169" s="16"/>
      <c r="G169" s="16"/>
      <c r="H169" s="16"/>
      <c r="I169" s="16"/>
    </row>
    <row r="170" spans="1:9" s="15" customFormat="1" x14ac:dyDescent="0.2">
      <c r="A170" s="16"/>
      <c r="B170" s="16"/>
      <c r="C170" s="16"/>
      <c r="D170" s="16"/>
      <c r="E170" s="16"/>
      <c r="F170" s="16"/>
      <c r="G170" s="16"/>
      <c r="H170" s="16"/>
      <c r="I170" s="16"/>
    </row>
    <row r="171" spans="1:9" s="15" customFormat="1" x14ac:dyDescent="0.2">
      <c r="A171" s="16"/>
      <c r="B171" s="16"/>
      <c r="C171" s="16"/>
      <c r="D171" s="16"/>
      <c r="E171" s="16"/>
      <c r="F171" s="16"/>
      <c r="G171" s="16"/>
      <c r="H171" s="16"/>
      <c r="I171" s="16"/>
    </row>
    <row r="172" spans="1:9" s="15" customFormat="1" x14ac:dyDescent="0.2">
      <c r="A172" s="16"/>
      <c r="B172" s="16"/>
      <c r="C172" s="16"/>
      <c r="D172" s="16"/>
      <c r="E172" s="16"/>
      <c r="F172" s="16"/>
      <c r="G172" s="16"/>
      <c r="H172" s="16"/>
      <c r="I172" s="16"/>
    </row>
    <row r="173" spans="1:9" s="15" customFormat="1" x14ac:dyDescent="0.2">
      <c r="A173" s="16"/>
      <c r="B173" s="16"/>
      <c r="C173" s="16"/>
      <c r="D173" s="16"/>
      <c r="E173" s="16"/>
      <c r="F173" s="16"/>
      <c r="G173" s="16"/>
      <c r="H173" s="16"/>
      <c r="I173" s="16"/>
    </row>
    <row r="174" spans="1:9" s="15" customFormat="1" x14ac:dyDescent="0.2">
      <c r="A174" s="16"/>
      <c r="B174" s="16"/>
      <c r="C174" s="16"/>
      <c r="D174" s="16"/>
      <c r="E174" s="16"/>
      <c r="F174" s="16"/>
      <c r="G174" s="16"/>
      <c r="H174" s="16"/>
      <c r="I174" s="16"/>
    </row>
    <row r="175" spans="1:9" s="15" customFormat="1" x14ac:dyDescent="0.2">
      <c r="A175" s="16"/>
      <c r="B175" s="16"/>
      <c r="C175" s="16"/>
      <c r="D175" s="16"/>
      <c r="E175" s="16"/>
      <c r="F175" s="16"/>
      <c r="G175" s="16"/>
      <c r="H175" s="16"/>
      <c r="I175" s="16"/>
    </row>
    <row r="176" spans="1:9" s="15" customFormat="1" x14ac:dyDescent="0.2">
      <c r="A176" s="16"/>
      <c r="B176" s="16"/>
      <c r="C176" s="16"/>
      <c r="D176" s="16"/>
      <c r="E176" s="16"/>
      <c r="F176" s="16"/>
      <c r="G176" s="16"/>
      <c r="H176" s="16"/>
      <c r="I176" s="16"/>
    </row>
    <row r="177" spans="1:9" s="15" customFormat="1" x14ac:dyDescent="0.2">
      <c r="A177" s="16"/>
      <c r="B177" s="16"/>
      <c r="C177" s="16"/>
      <c r="D177" s="16"/>
      <c r="E177" s="16"/>
      <c r="F177" s="16"/>
      <c r="G177" s="16"/>
      <c r="H177" s="16"/>
      <c r="I177" s="16"/>
    </row>
    <row r="178" spans="1:9" s="15" customFormat="1" x14ac:dyDescent="0.2">
      <c r="A178" s="16"/>
      <c r="B178" s="16"/>
      <c r="C178" s="16"/>
      <c r="D178" s="16"/>
      <c r="E178" s="16"/>
      <c r="F178" s="16"/>
      <c r="G178" s="16"/>
      <c r="H178" s="16"/>
      <c r="I178" s="16"/>
    </row>
    <row r="179" spans="1:9" s="15" customFormat="1" x14ac:dyDescent="0.2">
      <c r="A179" s="16"/>
      <c r="B179" s="16"/>
      <c r="C179" s="16"/>
      <c r="D179" s="16"/>
      <c r="E179" s="16"/>
      <c r="F179" s="16"/>
      <c r="G179" s="16"/>
      <c r="H179" s="16"/>
      <c r="I179" s="16"/>
    </row>
    <row r="180" spans="1:9" s="15" customFormat="1" x14ac:dyDescent="0.2">
      <c r="A180" s="16"/>
      <c r="B180" s="16"/>
      <c r="C180" s="16"/>
      <c r="D180" s="16"/>
      <c r="E180" s="16"/>
      <c r="F180" s="16"/>
      <c r="G180" s="16"/>
      <c r="H180" s="16"/>
      <c r="I180" s="16"/>
    </row>
    <row r="181" spans="1:9" s="15" customFormat="1" x14ac:dyDescent="0.2">
      <c r="A181" s="16"/>
      <c r="B181" s="16"/>
      <c r="C181" s="16"/>
      <c r="D181" s="16"/>
      <c r="E181" s="16"/>
      <c r="F181" s="16"/>
      <c r="G181" s="16"/>
      <c r="H181" s="16"/>
      <c r="I181" s="16"/>
    </row>
    <row r="182" spans="1:9" s="15" customFormat="1" x14ac:dyDescent="0.2">
      <c r="A182" s="16"/>
      <c r="B182" s="16"/>
      <c r="C182" s="16"/>
      <c r="D182" s="16"/>
      <c r="E182" s="16"/>
      <c r="F182" s="16"/>
      <c r="G182" s="16"/>
      <c r="H182" s="16"/>
      <c r="I182" s="16"/>
    </row>
    <row r="183" spans="1:9" s="15" customFormat="1" x14ac:dyDescent="0.2">
      <c r="A183" s="16"/>
      <c r="B183" s="16"/>
      <c r="C183" s="16"/>
      <c r="D183" s="16"/>
      <c r="E183" s="16"/>
      <c r="F183" s="16"/>
      <c r="G183" s="16"/>
      <c r="H183" s="16"/>
      <c r="I183" s="16"/>
    </row>
    <row r="184" spans="1:9" s="15" customFormat="1" x14ac:dyDescent="0.2">
      <c r="A184" s="16"/>
      <c r="B184" s="16"/>
      <c r="C184" s="16"/>
      <c r="D184" s="16"/>
      <c r="E184" s="16"/>
      <c r="F184" s="16"/>
      <c r="G184" s="16"/>
      <c r="H184" s="16"/>
      <c r="I184" s="16"/>
    </row>
    <row r="185" spans="1:9" s="15" customFormat="1" x14ac:dyDescent="0.2">
      <c r="A185" s="16"/>
      <c r="B185" s="16"/>
      <c r="C185" s="16"/>
      <c r="D185" s="16"/>
      <c r="E185" s="16"/>
      <c r="F185" s="16"/>
      <c r="G185" s="16"/>
      <c r="H185" s="16"/>
      <c r="I185" s="16"/>
    </row>
    <row r="186" spans="1:9" s="15" customFormat="1" x14ac:dyDescent="0.2">
      <c r="A186" s="16"/>
      <c r="B186" s="16"/>
      <c r="C186" s="16"/>
      <c r="D186" s="16"/>
      <c r="E186" s="16"/>
      <c r="F186" s="16"/>
      <c r="G186" s="16"/>
      <c r="H186" s="16"/>
      <c r="I186" s="16"/>
    </row>
    <row r="187" spans="1:9" s="15" customFormat="1" x14ac:dyDescent="0.2">
      <c r="A187" s="16"/>
      <c r="B187" s="16"/>
      <c r="C187" s="16"/>
      <c r="D187" s="16"/>
      <c r="E187" s="16"/>
      <c r="F187" s="16"/>
      <c r="G187" s="16"/>
      <c r="H187" s="16"/>
      <c r="I187" s="16"/>
    </row>
    <row r="188" spans="1:9" s="15" customFormat="1" x14ac:dyDescent="0.2">
      <c r="A188" s="16"/>
      <c r="B188" s="16"/>
      <c r="C188" s="16"/>
      <c r="D188" s="16"/>
      <c r="E188" s="16"/>
      <c r="F188" s="16"/>
      <c r="G188" s="16"/>
      <c r="H188" s="16"/>
      <c r="I188" s="16"/>
    </row>
    <row r="189" spans="1:9" s="15" customFormat="1" x14ac:dyDescent="0.2">
      <c r="A189" s="16"/>
      <c r="B189" s="16"/>
      <c r="C189" s="16"/>
      <c r="D189" s="16"/>
      <c r="E189" s="16"/>
      <c r="F189" s="16"/>
      <c r="G189" s="16"/>
      <c r="H189" s="16"/>
      <c r="I189" s="16"/>
    </row>
    <row r="190" spans="1:9" s="15" customFormat="1" x14ac:dyDescent="0.2">
      <c r="A190" s="16"/>
      <c r="B190" s="16"/>
      <c r="C190" s="16"/>
      <c r="D190" s="16"/>
      <c r="E190" s="16"/>
      <c r="F190" s="16"/>
      <c r="G190" s="16"/>
      <c r="H190" s="16"/>
      <c r="I190" s="16"/>
    </row>
    <row r="191" spans="1:9" s="15" customFormat="1" x14ac:dyDescent="0.2">
      <c r="A191" s="16"/>
      <c r="B191" s="16"/>
      <c r="C191" s="16"/>
      <c r="D191" s="16"/>
      <c r="E191" s="16"/>
      <c r="F191" s="16"/>
      <c r="G191" s="16"/>
      <c r="H191" s="16"/>
      <c r="I191" s="16"/>
    </row>
    <row r="192" spans="1:9" s="15" customFormat="1" x14ac:dyDescent="0.2">
      <c r="A192" s="16"/>
      <c r="B192" s="16"/>
      <c r="C192" s="16"/>
      <c r="D192" s="16"/>
      <c r="E192" s="16"/>
      <c r="F192" s="16"/>
      <c r="G192" s="16"/>
      <c r="H192" s="16"/>
      <c r="I192" s="16"/>
    </row>
    <row r="193" spans="1:9" s="15" customFormat="1" x14ac:dyDescent="0.2">
      <c r="A193" s="16"/>
      <c r="B193" s="16"/>
      <c r="C193" s="16"/>
      <c r="D193" s="16"/>
      <c r="E193" s="16"/>
      <c r="F193" s="16"/>
      <c r="G193" s="16"/>
      <c r="H193" s="16"/>
      <c r="I193" s="16"/>
    </row>
    <row r="194" spans="1:9" s="15" customFormat="1" x14ac:dyDescent="0.2">
      <c r="A194" s="16"/>
      <c r="B194" s="16"/>
      <c r="C194" s="16"/>
      <c r="D194" s="16"/>
      <c r="E194" s="16"/>
      <c r="F194" s="16"/>
      <c r="G194" s="16"/>
      <c r="H194" s="16"/>
      <c r="I194" s="16"/>
    </row>
    <row r="195" spans="1:9" s="15" customFormat="1" x14ac:dyDescent="0.2">
      <c r="A195" s="16"/>
      <c r="B195" s="16"/>
      <c r="C195" s="16"/>
      <c r="D195" s="16"/>
      <c r="E195" s="16"/>
      <c r="F195" s="16"/>
      <c r="G195" s="16"/>
      <c r="H195" s="16"/>
      <c r="I195" s="16"/>
    </row>
    <row r="196" spans="1:9" s="15" customFormat="1" x14ac:dyDescent="0.2">
      <c r="A196" s="16"/>
      <c r="B196" s="16"/>
      <c r="C196" s="16"/>
      <c r="D196" s="16"/>
      <c r="E196" s="16"/>
      <c r="F196" s="16"/>
      <c r="G196" s="16"/>
      <c r="H196" s="16"/>
      <c r="I196" s="16"/>
    </row>
    <row r="197" spans="1:9" s="15" customFormat="1" x14ac:dyDescent="0.2">
      <c r="A197" s="16"/>
      <c r="B197" s="16"/>
      <c r="C197" s="16"/>
      <c r="D197" s="16"/>
      <c r="E197" s="16"/>
      <c r="F197" s="16"/>
      <c r="G197" s="16"/>
      <c r="H197" s="16"/>
      <c r="I197" s="16"/>
    </row>
    <row r="198" spans="1:9" s="15" customFormat="1" x14ac:dyDescent="0.2">
      <c r="A198" s="16"/>
      <c r="B198" s="16"/>
      <c r="C198" s="16"/>
      <c r="D198" s="16"/>
      <c r="E198" s="16"/>
      <c r="F198" s="16"/>
      <c r="G198" s="16"/>
      <c r="H198" s="16"/>
      <c r="I198" s="16"/>
    </row>
    <row r="199" spans="1:9" s="15" customFormat="1" x14ac:dyDescent="0.2">
      <c r="A199" s="16"/>
      <c r="B199" s="16"/>
      <c r="C199" s="16"/>
      <c r="D199" s="16"/>
      <c r="E199" s="16"/>
      <c r="F199" s="16"/>
      <c r="G199" s="16"/>
      <c r="H199" s="16"/>
      <c r="I199" s="16"/>
    </row>
    <row r="200" spans="1:9" s="15" customFormat="1" x14ac:dyDescent="0.2">
      <c r="A200" s="16"/>
      <c r="B200" s="16"/>
      <c r="C200" s="16"/>
      <c r="D200" s="16"/>
      <c r="E200" s="16"/>
      <c r="F200" s="16"/>
      <c r="G200" s="16"/>
      <c r="H200" s="16"/>
      <c r="I200" s="16"/>
    </row>
    <row r="201" spans="1:9" s="15" customFormat="1" x14ac:dyDescent="0.2">
      <c r="A201" s="16"/>
      <c r="B201" s="16"/>
      <c r="C201" s="16"/>
      <c r="D201" s="16"/>
      <c r="E201" s="16"/>
      <c r="F201" s="16"/>
      <c r="G201" s="16"/>
      <c r="H201" s="16"/>
      <c r="I201" s="16"/>
    </row>
    <row r="202" spans="1:9" s="15" customFormat="1" x14ac:dyDescent="0.2">
      <c r="A202" s="16"/>
      <c r="B202" s="16"/>
      <c r="C202" s="16"/>
      <c r="D202" s="16"/>
      <c r="E202" s="16"/>
      <c r="F202" s="16"/>
      <c r="G202" s="16"/>
      <c r="H202" s="16"/>
      <c r="I202" s="16"/>
    </row>
    <row r="203" spans="1:9" s="15" customFormat="1" x14ac:dyDescent="0.2">
      <c r="A203" s="16"/>
      <c r="B203" s="16"/>
      <c r="C203" s="16"/>
      <c r="D203" s="16"/>
      <c r="E203" s="16"/>
      <c r="F203" s="16"/>
      <c r="G203" s="16"/>
      <c r="H203" s="16"/>
      <c r="I203" s="16"/>
    </row>
    <row r="204" spans="1:9" s="15" customFormat="1" x14ac:dyDescent="0.2">
      <c r="A204" s="16"/>
      <c r="B204" s="16"/>
      <c r="C204" s="16"/>
      <c r="D204" s="16"/>
      <c r="E204" s="16"/>
      <c r="F204" s="16"/>
      <c r="G204" s="16"/>
      <c r="H204" s="16"/>
      <c r="I204" s="16"/>
    </row>
    <row r="205" spans="1:9" s="15" customFormat="1" x14ac:dyDescent="0.2">
      <c r="A205" s="16"/>
      <c r="B205" s="16"/>
      <c r="C205" s="16"/>
      <c r="D205" s="16"/>
      <c r="E205" s="16"/>
      <c r="F205" s="16"/>
      <c r="G205" s="16"/>
      <c r="H205" s="16"/>
      <c r="I205" s="16"/>
    </row>
    <row r="206" spans="1:9" s="15" customFormat="1" x14ac:dyDescent="0.2">
      <c r="A206" s="16"/>
      <c r="B206" s="16"/>
      <c r="C206" s="16"/>
      <c r="D206" s="16"/>
      <c r="E206" s="16"/>
      <c r="F206" s="16"/>
      <c r="G206" s="16"/>
      <c r="H206" s="16"/>
      <c r="I206" s="16"/>
    </row>
    <row r="207" spans="1:9" s="15" customFormat="1" x14ac:dyDescent="0.2">
      <c r="A207" s="16"/>
      <c r="B207" s="16"/>
      <c r="C207" s="16"/>
      <c r="D207" s="16"/>
      <c r="E207" s="16"/>
      <c r="F207" s="16"/>
      <c r="G207" s="16"/>
      <c r="H207" s="16"/>
      <c r="I207" s="16"/>
    </row>
    <row r="208" spans="1:9" s="15" customFormat="1" x14ac:dyDescent="0.2">
      <c r="A208" s="16"/>
      <c r="B208" s="16"/>
      <c r="C208" s="16"/>
      <c r="D208" s="16"/>
      <c r="E208" s="16"/>
      <c r="F208" s="16"/>
      <c r="G208" s="16"/>
      <c r="H208" s="16"/>
      <c r="I208" s="16"/>
    </row>
    <row r="209" spans="1:9" s="15" customFormat="1" x14ac:dyDescent="0.2">
      <c r="A209" s="16"/>
      <c r="B209" s="16"/>
      <c r="C209" s="16"/>
      <c r="D209" s="16"/>
      <c r="E209" s="16"/>
      <c r="F209" s="16"/>
      <c r="G209" s="16"/>
      <c r="H209" s="16"/>
      <c r="I209" s="16"/>
    </row>
    <row r="210" spans="1:9" s="15" customFormat="1" x14ac:dyDescent="0.2">
      <c r="A210" s="16"/>
      <c r="B210" s="16"/>
      <c r="C210" s="16"/>
      <c r="D210" s="16"/>
      <c r="E210" s="16"/>
      <c r="F210" s="16"/>
      <c r="G210" s="16"/>
      <c r="H210" s="16"/>
      <c r="I210" s="16"/>
    </row>
    <row r="211" spans="1:9" s="15" customFormat="1" x14ac:dyDescent="0.2">
      <c r="A211" s="16"/>
      <c r="B211" s="16"/>
      <c r="C211" s="16"/>
      <c r="D211" s="16"/>
      <c r="E211" s="16"/>
      <c r="F211" s="16"/>
      <c r="G211" s="16"/>
      <c r="H211" s="16"/>
      <c r="I211" s="16"/>
    </row>
    <row r="212" spans="1:9" s="15" customFormat="1" x14ac:dyDescent="0.2">
      <c r="A212" s="16"/>
      <c r="B212" s="16"/>
      <c r="C212" s="16"/>
      <c r="D212" s="16"/>
      <c r="E212" s="16"/>
      <c r="F212" s="16"/>
      <c r="G212" s="16"/>
      <c r="H212" s="16"/>
      <c r="I212" s="16"/>
    </row>
    <row r="213" spans="1:9" s="15" customFormat="1" x14ac:dyDescent="0.2">
      <c r="A213" s="16"/>
      <c r="B213" s="16"/>
      <c r="C213" s="16"/>
      <c r="D213" s="16"/>
      <c r="E213" s="16"/>
      <c r="F213" s="16"/>
      <c r="G213" s="16"/>
      <c r="H213" s="16"/>
      <c r="I213" s="16"/>
    </row>
    <row r="214" spans="1:9" s="15" customFormat="1" x14ac:dyDescent="0.2">
      <c r="A214" s="16"/>
      <c r="B214" s="16"/>
      <c r="C214" s="16"/>
      <c r="D214" s="16"/>
      <c r="E214" s="16"/>
      <c r="F214" s="16"/>
      <c r="G214" s="16"/>
      <c r="H214" s="16"/>
      <c r="I214" s="16"/>
    </row>
    <row r="215" spans="1:9" s="15" customFormat="1" x14ac:dyDescent="0.2">
      <c r="A215" s="16"/>
      <c r="B215" s="16"/>
      <c r="C215" s="16"/>
      <c r="D215" s="16"/>
      <c r="E215" s="16"/>
      <c r="F215" s="16"/>
      <c r="G215" s="16"/>
      <c r="H215" s="16"/>
      <c r="I215" s="16"/>
    </row>
    <row r="216" spans="1:9" s="15" customFormat="1" x14ac:dyDescent="0.2">
      <c r="A216" s="16"/>
      <c r="B216" s="16"/>
      <c r="C216" s="16"/>
      <c r="D216" s="16"/>
      <c r="E216" s="16"/>
      <c r="F216" s="16"/>
      <c r="G216" s="16"/>
      <c r="H216" s="16"/>
      <c r="I216" s="16"/>
    </row>
    <row r="217" spans="1:9" s="15" customFormat="1" x14ac:dyDescent="0.2">
      <c r="A217" s="16"/>
      <c r="B217" s="16"/>
      <c r="C217" s="16"/>
      <c r="D217" s="16"/>
      <c r="E217" s="16"/>
      <c r="F217" s="16"/>
      <c r="G217" s="16"/>
      <c r="H217" s="16"/>
      <c r="I217" s="16"/>
    </row>
    <row r="218" spans="1:9" s="15" customFormat="1" x14ac:dyDescent="0.2">
      <c r="A218" s="16"/>
      <c r="B218" s="16"/>
      <c r="C218" s="16"/>
      <c r="D218" s="16"/>
      <c r="E218" s="16"/>
      <c r="F218" s="16"/>
      <c r="G218" s="16"/>
      <c r="H218" s="16"/>
      <c r="I218" s="16"/>
    </row>
    <row r="219" spans="1:9" s="15" customFormat="1" x14ac:dyDescent="0.2">
      <c r="A219" s="16"/>
      <c r="B219" s="16"/>
      <c r="C219" s="16"/>
      <c r="D219" s="16"/>
      <c r="E219" s="16"/>
      <c r="F219" s="16"/>
      <c r="G219" s="16"/>
      <c r="H219" s="16"/>
      <c r="I219" s="16"/>
    </row>
    <row r="220" spans="1:9" s="15" customFormat="1" x14ac:dyDescent="0.2">
      <c r="A220" s="16"/>
      <c r="B220" s="16"/>
      <c r="C220" s="16"/>
      <c r="D220" s="16"/>
      <c r="E220" s="16"/>
      <c r="F220" s="16"/>
      <c r="G220" s="16"/>
      <c r="H220" s="16"/>
      <c r="I220" s="16"/>
    </row>
    <row r="221" spans="1:9" s="15" customFormat="1" x14ac:dyDescent="0.2">
      <c r="A221" s="16"/>
      <c r="B221" s="16"/>
      <c r="C221" s="16"/>
      <c r="D221" s="16"/>
      <c r="E221" s="16"/>
      <c r="F221" s="16"/>
      <c r="G221" s="16"/>
      <c r="H221" s="16"/>
      <c r="I221" s="16"/>
    </row>
    <row r="222" spans="1:9" s="15" customFormat="1" x14ac:dyDescent="0.2">
      <c r="A222" s="16"/>
      <c r="B222" s="16"/>
      <c r="C222" s="16"/>
      <c r="D222" s="16"/>
      <c r="E222" s="16"/>
      <c r="F222" s="16"/>
      <c r="G222" s="16"/>
      <c r="H222" s="16"/>
      <c r="I222" s="16"/>
    </row>
    <row r="223" spans="1:9" s="15" customFormat="1" x14ac:dyDescent="0.2">
      <c r="A223" s="16"/>
      <c r="B223" s="16"/>
      <c r="C223" s="16"/>
      <c r="D223" s="16"/>
      <c r="E223" s="16"/>
      <c r="F223" s="16"/>
      <c r="G223" s="16"/>
      <c r="H223" s="16"/>
      <c r="I223" s="16"/>
    </row>
    <row r="224" spans="1:9" s="15" customFormat="1" x14ac:dyDescent="0.2">
      <c r="A224" s="16"/>
      <c r="B224" s="16"/>
      <c r="C224" s="16"/>
      <c r="D224" s="16"/>
      <c r="E224" s="16"/>
      <c r="F224" s="16"/>
      <c r="G224" s="16"/>
      <c r="H224" s="16"/>
      <c r="I224" s="16"/>
    </row>
    <row r="225" spans="1:9" s="15" customFormat="1" x14ac:dyDescent="0.2">
      <c r="A225" s="16"/>
      <c r="B225" s="16"/>
      <c r="C225" s="16"/>
      <c r="D225" s="16"/>
      <c r="E225" s="16"/>
      <c r="F225" s="16"/>
      <c r="G225" s="16"/>
      <c r="H225" s="16"/>
      <c r="I225" s="16"/>
    </row>
    <row r="226" spans="1:9" s="15" customFormat="1" x14ac:dyDescent="0.2">
      <c r="A226" s="16"/>
      <c r="B226" s="16"/>
      <c r="C226" s="16"/>
      <c r="D226" s="16"/>
      <c r="E226" s="16"/>
      <c r="F226" s="16"/>
      <c r="G226" s="16"/>
      <c r="H226" s="16"/>
      <c r="I226" s="16"/>
    </row>
    <row r="227" spans="1:9" s="15" customFormat="1" x14ac:dyDescent="0.2">
      <c r="A227" s="16"/>
      <c r="B227" s="16"/>
      <c r="C227" s="16"/>
      <c r="D227" s="16"/>
      <c r="E227" s="16"/>
      <c r="F227" s="16"/>
      <c r="G227" s="16"/>
      <c r="H227" s="16"/>
      <c r="I227" s="16"/>
    </row>
    <row r="228" spans="1:9" s="15" customFormat="1" x14ac:dyDescent="0.2">
      <c r="A228" s="16"/>
      <c r="B228" s="16"/>
      <c r="C228" s="16"/>
      <c r="D228" s="16"/>
      <c r="E228" s="16"/>
      <c r="F228" s="16"/>
      <c r="G228" s="16"/>
      <c r="H228" s="16"/>
      <c r="I228" s="16"/>
    </row>
    <row r="229" spans="1:9" s="15" customFormat="1" x14ac:dyDescent="0.2">
      <c r="A229" s="16"/>
      <c r="B229" s="16"/>
      <c r="C229" s="16"/>
      <c r="D229" s="16"/>
      <c r="E229" s="16"/>
      <c r="F229" s="16"/>
      <c r="G229" s="16"/>
      <c r="H229" s="16"/>
      <c r="I229" s="16"/>
    </row>
    <row r="230" spans="1:9" s="15" customFormat="1" x14ac:dyDescent="0.2">
      <c r="A230" s="16"/>
      <c r="B230" s="16"/>
      <c r="C230" s="16"/>
      <c r="D230" s="16"/>
      <c r="E230" s="16"/>
      <c r="F230" s="16"/>
      <c r="G230" s="16"/>
      <c r="H230" s="16"/>
      <c r="I230" s="16"/>
    </row>
    <row r="231" spans="1:9" s="15" customFormat="1" x14ac:dyDescent="0.2">
      <c r="A231" s="16"/>
      <c r="B231" s="16"/>
      <c r="C231" s="16"/>
      <c r="D231" s="16"/>
      <c r="E231" s="16"/>
      <c r="F231" s="16"/>
      <c r="G231" s="16"/>
      <c r="H231" s="16"/>
      <c r="I231" s="16"/>
    </row>
    <row r="232" spans="1:9" s="15" customFormat="1" x14ac:dyDescent="0.2">
      <c r="A232" s="16"/>
      <c r="B232" s="16"/>
      <c r="C232" s="16"/>
      <c r="D232" s="16"/>
      <c r="E232" s="16"/>
      <c r="F232" s="16"/>
      <c r="G232" s="16"/>
      <c r="H232" s="16"/>
      <c r="I232" s="16"/>
    </row>
    <row r="233" spans="1:9" s="15" customFormat="1" x14ac:dyDescent="0.2">
      <c r="A233" s="16"/>
      <c r="B233" s="16"/>
      <c r="C233" s="16"/>
      <c r="D233" s="16"/>
      <c r="E233" s="16"/>
      <c r="F233" s="16"/>
      <c r="G233" s="16"/>
      <c r="H233" s="16"/>
      <c r="I233" s="16"/>
    </row>
    <row r="234" spans="1:9" s="15" customFormat="1" x14ac:dyDescent="0.2">
      <c r="A234" s="16"/>
      <c r="B234" s="16"/>
      <c r="C234" s="16"/>
      <c r="D234" s="16"/>
      <c r="E234" s="16"/>
      <c r="F234" s="16"/>
      <c r="G234" s="16"/>
      <c r="H234" s="16"/>
      <c r="I234" s="16"/>
    </row>
    <row r="235" spans="1:9" s="15" customFormat="1" x14ac:dyDescent="0.2">
      <c r="A235" s="16"/>
      <c r="B235" s="16"/>
      <c r="C235" s="16"/>
      <c r="D235" s="16"/>
      <c r="E235" s="16"/>
      <c r="F235" s="16"/>
      <c r="G235" s="16"/>
      <c r="H235" s="16"/>
      <c r="I235" s="16"/>
    </row>
    <row r="236" spans="1:9" s="15" customFormat="1" x14ac:dyDescent="0.2">
      <c r="A236" s="16"/>
      <c r="B236" s="16"/>
      <c r="C236" s="16"/>
      <c r="D236" s="16"/>
      <c r="E236" s="16"/>
      <c r="F236" s="16"/>
      <c r="G236" s="16"/>
      <c r="H236" s="16"/>
      <c r="I236" s="16"/>
    </row>
    <row r="237" spans="1:9" s="15" customFormat="1" x14ac:dyDescent="0.2">
      <c r="A237" s="16"/>
      <c r="B237" s="16"/>
      <c r="C237" s="16"/>
      <c r="D237" s="16"/>
      <c r="E237" s="16"/>
      <c r="F237" s="16"/>
      <c r="G237" s="16"/>
      <c r="H237" s="16"/>
      <c r="I237" s="16"/>
    </row>
    <row r="238" spans="1:9" s="15" customFormat="1" x14ac:dyDescent="0.2">
      <c r="A238" s="16"/>
      <c r="B238" s="16"/>
      <c r="C238" s="16"/>
      <c r="D238" s="16"/>
      <c r="E238" s="16"/>
      <c r="F238" s="16"/>
      <c r="G238" s="16"/>
      <c r="H238" s="16"/>
      <c r="I238" s="16"/>
    </row>
    <row r="239" spans="1:9" s="15" customFormat="1" x14ac:dyDescent="0.2">
      <c r="A239" s="16"/>
      <c r="B239" s="16"/>
      <c r="C239" s="16"/>
      <c r="D239" s="16"/>
      <c r="E239" s="16"/>
      <c r="F239" s="16"/>
      <c r="G239" s="16"/>
      <c r="H239" s="16"/>
      <c r="I239" s="16"/>
    </row>
    <row r="240" spans="1:9" s="15" customFormat="1" x14ac:dyDescent="0.2">
      <c r="A240" s="16"/>
      <c r="B240" s="16"/>
      <c r="C240" s="16"/>
      <c r="D240" s="16"/>
      <c r="E240" s="16"/>
      <c r="F240" s="16"/>
      <c r="G240" s="16"/>
      <c r="H240" s="16"/>
      <c r="I240" s="16"/>
    </row>
    <row r="241" spans="1:9" s="15" customFormat="1" x14ac:dyDescent="0.2">
      <c r="A241" s="16"/>
      <c r="B241" s="16"/>
      <c r="C241" s="16"/>
      <c r="D241" s="16"/>
      <c r="E241" s="16"/>
      <c r="F241" s="16"/>
      <c r="G241" s="16"/>
      <c r="H241" s="16"/>
      <c r="I241" s="16"/>
    </row>
    <row r="242" spans="1:9" s="15" customFormat="1" x14ac:dyDescent="0.2">
      <c r="A242" s="16"/>
      <c r="B242" s="16"/>
      <c r="C242" s="16"/>
      <c r="D242" s="16"/>
      <c r="E242" s="16"/>
      <c r="F242" s="16"/>
      <c r="G242" s="16"/>
      <c r="H242" s="16"/>
      <c r="I242" s="16"/>
    </row>
    <row r="243" spans="1:9" s="15" customFormat="1" x14ac:dyDescent="0.2">
      <c r="A243" s="16"/>
      <c r="B243" s="16"/>
      <c r="C243" s="16"/>
      <c r="D243" s="16"/>
      <c r="E243" s="16"/>
      <c r="F243" s="16"/>
      <c r="G243" s="16"/>
      <c r="H243" s="16"/>
      <c r="I243" s="16"/>
    </row>
    <row r="244" spans="1:9" s="15" customFormat="1" x14ac:dyDescent="0.2">
      <c r="A244" s="16"/>
      <c r="B244" s="16"/>
      <c r="C244" s="16"/>
      <c r="D244" s="16"/>
      <c r="E244" s="16"/>
      <c r="F244" s="16"/>
      <c r="G244" s="16"/>
      <c r="H244" s="16"/>
      <c r="I244" s="16"/>
    </row>
    <row r="245" spans="1:9" s="15" customFormat="1" x14ac:dyDescent="0.2">
      <c r="A245" s="16"/>
      <c r="B245" s="16"/>
      <c r="C245" s="16"/>
      <c r="D245" s="16"/>
      <c r="E245" s="16"/>
      <c r="F245" s="16"/>
      <c r="G245" s="16"/>
      <c r="H245" s="16"/>
      <c r="I245" s="16"/>
    </row>
    <row r="246" spans="1:9" s="15" customFormat="1" x14ac:dyDescent="0.2">
      <c r="A246" s="16"/>
      <c r="B246" s="16"/>
      <c r="C246" s="16"/>
      <c r="D246" s="16"/>
      <c r="E246" s="16"/>
      <c r="F246" s="16"/>
      <c r="G246" s="16"/>
      <c r="H246" s="16"/>
      <c r="I246" s="16"/>
    </row>
    <row r="247" spans="1:9" s="15" customFormat="1" x14ac:dyDescent="0.2">
      <c r="A247" s="16"/>
      <c r="B247" s="16"/>
      <c r="C247" s="16"/>
      <c r="D247" s="16"/>
      <c r="E247" s="16"/>
      <c r="F247" s="16"/>
      <c r="G247" s="16"/>
      <c r="H247" s="16"/>
      <c r="I247" s="16"/>
    </row>
    <row r="248" spans="1:9" s="15" customFormat="1" x14ac:dyDescent="0.2">
      <c r="A248" s="16"/>
      <c r="B248" s="16"/>
      <c r="C248" s="16"/>
      <c r="D248" s="16"/>
      <c r="E248" s="16"/>
      <c r="F248" s="16"/>
      <c r="G248" s="16"/>
      <c r="H248" s="16"/>
      <c r="I248" s="16"/>
    </row>
    <row r="249" spans="1:9" s="15" customFormat="1" x14ac:dyDescent="0.2">
      <c r="A249" s="16"/>
      <c r="B249" s="16"/>
      <c r="C249" s="16"/>
      <c r="D249" s="16"/>
      <c r="E249" s="16"/>
      <c r="F249" s="16"/>
      <c r="G249" s="16"/>
      <c r="H249" s="16"/>
      <c r="I249" s="16"/>
    </row>
    <row r="250" spans="1:9" s="15" customFormat="1" x14ac:dyDescent="0.2">
      <c r="A250" s="16"/>
      <c r="B250" s="16"/>
      <c r="C250" s="16"/>
      <c r="D250" s="16"/>
      <c r="E250" s="16"/>
      <c r="F250" s="16"/>
      <c r="G250" s="16"/>
      <c r="H250" s="16"/>
      <c r="I250" s="16"/>
    </row>
    <row r="251" spans="1:9" s="15" customFormat="1" x14ac:dyDescent="0.2">
      <c r="A251" s="16"/>
      <c r="B251" s="16"/>
      <c r="C251" s="16"/>
      <c r="D251" s="16"/>
      <c r="E251" s="16"/>
      <c r="F251" s="16"/>
      <c r="G251" s="16"/>
      <c r="H251" s="16"/>
      <c r="I251" s="16"/>
    </row>
    <row r="252" spans="1:9" s="15" customFormat="1" x14ac:dyDescent="0.2">
      <c r="A252" s="16"/>
      <c r="B252" s="16"/>
      <c r="C252" s="16"/>
      <c r="D252" s="16"/>
      <c r="E252" s="16"/>
      <c r="F252" s="16"/>
      <c r="G252" s="16"/>
      <c r="H252" s="16"/>
      <c r="I252" s="16"/>
    </row>
    <row r="253" spans="1:9" s="15" customFormat="1" x14ac:dyDescent="0.2">
      <c r="A253" s="16"/>
      <c r="B253" s="16"/>
      <c r="C253" s="16"/>
      <c r="D253" s="16"/>
      <c r="E253" s="16"/>
      <c r="F253" s="16"/>
      <c r="G253" s="16"/>
      <c r="H253" s="16"/>
      <c r="I253" s="16"/>
    </row>
    <row r="254" spans="1:9" s="15" customFormat="1" x14ac:dyDescent="0.2">
      <c r="A254" s="16"/>
      <c r="B254" s="16"/>
      <c r="C254" s="16"/>
      <c r="D254" s="16"/>
      <c r="E254" s="16"/>
      <c r="F254" s="16"/>
      <c r="G254" s="16"/>
      <c r="H254" s="16"/>
      <c r="I254" s="16"/>
    </row>
    <row r="255" spans="1:9" s="15" customFormat="1" x14ac:dyDescent="0.2">
      <c r="A255" s="16"/>
      <c r="B255" s="16"/>
      <c r="C255" s="16"/>
      <c r="D255" s="16"/>
      <c r="E255" s="16"/>
      <c r="F255" s="16"/>
      <c r="G255" s="16"/>
      <c r="H255" s="16"/>
      <c r="I255" s="16"/>
    </row>
    <row r="256" spans="1:9" s="15" customFormat="1" x14ac:dyDescent="0.2">
      <c r="A256" s="16"/>
      <c r="B256" s="16"/>
      <c r="C256" s="16"/>
      <c r="D256" s="16"/>
      <c r="E256" s="16"/>
      <c r="F256" s="16"/>
      <c r="G256" s="16"/>
      <c r="H256" s="16"/>
      <c r="I256" s="16"/>
    </row>
    <row r="257" spans="1:9" s="15" customFormat="1" x14ac:dyDescent="0.2">
      <c r="A257" s="16"/>
      <c r="B257" s="16"/>
      <c r="C257" s="16"/>
      <c r="D257" s="16"/>
      <c r="E257" s="16"/>
      <c r="F257" s="16"/>
      <c r="G257" s="16"/>
      <c r="H257" s="16"/>
      <c r="I257" s="16"/>
    </row>
    <row r="258" spans="1:9" s="15" customFormat="1" x14ac:dyDescent="0.2">
      <c r="A258" s="16"/>
      <c r="B258" s="16"/>
      <c r="C258" s="16"/>
      <c r="D258" s="16"/>
      <c r="E258" s="16"/>
      <c r="F258" s="16"/>
      <c r="G258" s="16"/>
      <c r="H258" s="16"/>
      <c r="I258" s="16"/>
    </row>
    <row r="259" spans="1:9" s="15" customFormat="1" x14ac:dyDescent="0.2">
      <c r="A259" s="16"/>
      <c r="B259" s="16"/>
      <c r="C259" s="16"/>
      <c r="D259" s="16"/>
      <c r="E259" s="16"/>
      <c r="F259" s="16"/>
      <c r="G259" s="16"/>
      <c r="H259" s="16"/>
      <c r="I259" s="16"/>
    </row>
    <row r="260" spans="1:9" s="15" customFormat="1" x14ac:dyDescent="0.2">
      <c r="A260" s="16"/>
      <c r="B260" s="16"/>
      <c r="C260" s="16"/>
      <c r="D260" s="16"/>
      <c r="E260" s="16"/>
      <c r="F260" s="16"/>
      <c r="G260" s="16"/>
      <c r="H260" s="16"/>
      <c r="I260" s="16"/>
    </row>
    <row r="261" spans="1:9" s="15" customFormat="1" x14ac:dyDescent="0.2">
      <c r="A261" s="16"/>
      <c r="B261" s="16"/>
      <c r="C261" s="16"/>
      <c r="D261" s="16"/>
      <c r="E261" s="16"/>
      <c r="F261" s="16"/>
      <c r="G261" s="16"/>
      <c r="H261" s="16"/>
      <c r="I261" s="16"/>
    </row>
    <row r="262" spans="1:9" s="15" customFormat="1" x14ac:dyDescent="0.2">
      <c r="A262" s="16"/>
      <c r="B262" s="16"/>
      <c r="C262" s="16"/>
      <c r="D262" s="16"/>
      <c r="E262" s="16"/>
      <c r="F262" s="16"/>
      <c r="G262" s="16"/>
      <c r="H262" s="16"/>
      <c r="I262" s="16"/>
    </row>
    <row r="263" spans="1:9" s="15" customFormat="1" x14ac:dyDescent="0.2">
      <c r="A263" s="16"/>
      <c r="B263" s="16"/>
      <c r="C263" s="16"/>
      <c r="D263" s="16"/>
      <c r="E263" s="16"/>
      <c r="F263" s="16"/>
      <c r="G263" s="16"/>
      <c r="H263" s="16"/>
      <c r="I263" s="16"/>
    </row>
    <row r="264" spans="1:9" s="15" customFormat="1" x14ac:dyDescent="0.2">
      <c r="A264" s="16"/>
      <c r="B264" s="16"/>
      <c r="C264" s="16"/>
      <c r="D264" s="16"/>
      <c r="E264" s="16"/>
      <c r="F264" s="16"/>
      <c r="G264" s="16"/>
      <c r="H264" s="16"/>
      <c r="I264" s="16"/>
    </row>
    <row r="265" spans="1:9" s="15" customFormat="1" x14ac:dyDescent="0.2">
      <c r="A265" s="16"/>
      <c r="B265" s="16"/>
      <c r="C265" s="16"/>
      <c r="D265" s="16"/>
      <c r="E265" s="16"/>
      <c r="F265" s="16"/>
      <c r="G265" s="16"/>
      <c r="H265" s="16"/>
      <c r="I265" s="16"/>
    </row>
    <row r="266" spans="1:9" s="15" customFormat="1" x14ac:dyDescent="0.2">
      <c r="A266" s="16"/>
      <c r="B266" s="16"/>
      <c r="C266" s="16"/>
      <c r="D266" s="16"/>
      <c r="E266" s="16"/>
      <c r="F266" s="16"/>
      <c r="G266" s="16"/>
      <c r="H266" s="16"/>
      <c r="I266" s="16"/>
    </row>
    <row r="267" spans="1:9" s="15" customFormat="1" x14ac:dyDescent="0.2">
      <c r="A267" s="16"/>
      <c r="B267" s="16"/>
      <c r="C267" s="16"/>
      <c r="D267" s="16"/>
      <c r="E267" s="16"/>
      <c r="F267" s="16"/>
      <c r="G267" s="16"/>
      <c r="H267" s="16"/>
      <c r="I267" s="16"/>
    </row>
    <row r="268" spans="1:9" s="15" customFormat="1" x14ac:dyDescent="0.2">
      <c r="A268" s="16"/>
      <c r="B268" s="16"/>
      <c r="C268" s="16"/>
      <c r="D268" s="16"/>
      <c r="E268" s="16"/>
      <c r="F268" s="16"/>
      <c r="G268" s="16"/>
      <c r="H268" s="16"/>
      <c r="I268" s="16"/>
    </row>
    <row r="269" spans="1:9" s="15" customFormat="1" x14ac:dyDescent="0.2">
      <c r="A269" s="16"/>
      <c r="B269" s="16"/>
      <c r="C269" s="16"/>
      <c r="D269" s="16"/>
      <c r="E269" s="16"/>
      <c r="F269" s="16"/>
      <c r="G269" s="16"/>
      <c r="H269" s="16"/>
      <c r="I269" s="16"/>
    </row>
    <row r="270" spans="1:9" s="15" customFormat="1" x14ac:dyDescent="0.2">
      <c r="A270" s="16"/>
      <c r="B270" s="16"/>
      <c r="C270" s="16"/>
      <c r="D270" s="16"/>
      <c r="E270" s="16"/>
      <c r="F270" s="16"/>
      <c r="G270" s="16"/>
      <c r="H270" s="16"/>
      <c r="I270" s="16"/>
    </row>
    <row r="271" spans="1:9" s="15" customFormat="1" x14ac:dyDescent="0.2">
      <c r="A271" s="16"/>
      <c r="B271" s="16"/>
      <c r="C271" s="16"/>
      <c r="D271" s="16"/>
      <c r="E271" s="16"/>
      <c r="F271" s="16"/>
      <c r="G271" s="16"/>
      <c r="H271" s="16"/>
      <c r="I271" s="16"/>
    </row>
    <row r="272" spans="1:9" s="15" customFormat="1" x14ac:dyDescent="0.2">
      <c r="A272" s="16"/>
      <c r="B272" s="16"/>
      <c r="C272" s="16"/>
      <c r="D272" s="16"/>
      <c r="E272" s="16"/>
      <c r="F272" s="16"/>
      <c r="G272" s="16"/>
      <c r="H272" s="16"/>
      <c r="I272" s="16"/>
    </row>
    <row r="273" spans="1:9" s="15" customFormat="1" x14ac:dyDescent="0.2">
      <c r="A273" s="16"/>
      <c r="B273" s="16"/>
      <c r="C273" s="16"/>
      <c r="D273" s="16"/>
      <c r="E273" s="16"/>
      <c r="F273" s="16"/>
      <c r="G273" s="16"/>
      <c r="H273" s="16"/>
      <c r="I273" s="16"/>
    </row>
    <row r="274" spans="1:9" s="15" customFormat="1" x14ac:dyDescent="0.2">
      <c r="A274" s="16"/>
      <c r="B274" s="16"/>
      <c r="C274" s="16"/>
      <c r="D274" s="16"/>
      <c r="E274" s="16"/>
      <c r="F274" s="16"/>
      <c r="G274" s="16"/>
      <c r="H274" s="16"/>
      <c r="I274" s="16"/>
    </row>
    <row r="275" spans="1:9" s="15" customFormat="1" x14ac:dyDescent="0.2">
      <c r="A275" s="16"/>
      <c r="B275" s="16"/>
      <c r="C275" s="16"/>
      <c r="D275" s="16"/>
      <c r="E275" s="16"/>
      <c r="F275" s="16"/>
      <c r="G275" s="16"/>
      <c r="H275" s="16"/>
      <c r="I275" s="16"/>
    </row>
    <row r="276" spans="1:9" s="15" customFormat="1" x14ac:dyDescent="0.2">
      <c r="A276" s="16"/>
      <c r="B276" s="16"/>
      <c r="C276" s="16"/>
      <c r="D276" s="16"/>
      <c r="E276" s="16"/>
      <c r="F276" s="16"/>
      <c r="G276" s="16"/>
      <c r="H276" s="16"/>
      <c r="I276" s="16"/>
    </row>
    <row r="277" spans="1:9" s="15" customFormat="1" x14ac:dyDescent="0.2">
      <c r="A277" s="16"/>
      <c r="B277" s="16"/>
      <c r="C277" s="16"/>
      <c r="D277" s="16"/>
      <c r="E277" s="16"/>
      <c r="F277" s="16"/>
      <c r="G277" s="16"/>
      <c r="H277" s="16"/>
      <c r="I277" s="16"/>
    </row>
    <row r="278" spans="1:9" s="15" customFormat="1" x14ac:dyDescent="0.2">
      <c r="A278" s="16"/>
      <c r="B278" s="16"/>
      <c r="C278" s="16"/>
      <c r="D278" s="16"/>
      <c r="E278" s="16"/>
      <c r="F278" s="16"/>
      <c r="G278" s="16"/>
      <c r="H278" s="16"/>
      <c r="I278" s="16"/>
    </row>
    <row r="279" spans="1:9" s="15" customFormat="1" x14ac:dyDescent="0.2">
      <c r="A279" s="16"/>
      <c r="B279" s="16"/>
      <c r="C279" s="16"/>
      <c r="D279" s="16"/>
      <c r="E279" s="16"/>
      <c r="F279" s="16"/>
      <c r="G279" s="16"/>
      <c r="H279" s="16"/>
      <c r="I279" s="16"/>
    </row>
    <row r="280" spans="1:9" s="15" customFormat="1" x14ac:dyDescent="0.2">
      <c r="A280" s="16"/>
      <c r="B280" s="16"/>
      <c r="C280" s="16"/>
      <c r="D280" s="16"/>
      <c r="E280" s="16"/>
      <c r="F280" s="16"/>
      <c r="G280" s="16"/>
      <c r="H280" s="16"/>
      <c r="I280" s="16"/>
    </row>
    <row r="281" spans="1:9" s="15" customFormat="1" x14ac:dyDescent="0.2">
      <c r="A281" s="16"/>
      <c r="B281" s="16"/>
      <c r="C281" s="16"/>
      <c r="D281" s="16"/>
      <c r="E281" s="16"/>
      <c r="F281" s="16"/>
      <c r="G281" s="16"/>
      <c r="H281" s="16"/>
      <c r="I281" s="16"/>
    </row>
    <row r="282" spans="1:9" s="15" customFormat="1" x14ac:dyDescent="0.2">
      <c r="A282" s="16"/>
      <c r="B282" s="16"/>
      <c r="C282" s="16"/>
      <c r="D282" s="16"/>
      <c r="E282" s="16"/>
      <c r="F282" s="16"/>
      <c r="G282" s="16"/>
      <c r="H282" s="16"/>
      <c r="I282" s="16"/>
    </row>
    <row r="283" spans="1:9" s="15" customFormat="1" x14ac:dyDescent="0.2">
      <c r="A283" s="16"/>
      <c r="B283" s="16"/>
      <c r="C283" s="16"/>
      <c r="D283" s="16"/>
      <c r="E283" s="16"/>
      <c r="F283" s="16"/>
      <c r="G283" s="16"/>
      <c r="H283" s="16"/>
      <c r="I283" s="16"/>
    </row>
    <row r="284" spans="1:9" s="15" customFormat="1" x14ac:dyDescent="0.2">
      <c r="A284" s="16"/>
      <c r="B284" s="16"/>
      <c r="C284" s="16"/>
      <c r="D284" s="16"/>
      <c r="E284" s="16"/>
      <c r="F284" s="16"/>
      <c r="G284" s="16"/>
      <c r="H284" s="16"/>
      <c r="I284" s="16"/>
    </row>
    <row r="285" spans="1:9" s="15" customFormat="1" x14ac:dyDescent="0.2">
      <c r="A285" s="16"/>
      <c r="B285" s="16"/>
      <c r="C285" s="16"/>
      <c r="D285" s="16"/>
      <c r="E285" s="16"/>
      <c r="F285" s="16"/>
      <c r="G285" s="16"/>
      <c r="H285" s="16"/>
      <c r="I285" s="16"/>
    </row>
    <row r="286" spans="1:9" s="15" customFormat="1" x14ac:dyDescent="0.2">
      <c r="A286" s="16"/>
      <c r="B286" s="16"/>
      <c r="C286" s="16"/>
      <c r="D286" s="16"/>
      <c r="E286" s="16"/>
      <c r="F286" s="16"/>
      <c r="G286" s="16"/>
      <c r="H286" s="16"/>
      <c r="I286" s="16"/>
    </row>
    <row r="287" spans="1:9" s="15" customFormat="1" x14ac:dyDescent="0.2">
      <c r="A287" s="16"/>
      <c r="B287" s="16"/>
      <c r="C287" s="16"/>
      <c r="D287" s="16"/>
      <c r="E287" s="16"/>
      <c r="F287" s="16"/>
      <c r="G287" s="16"/>
      <c r="H287" s="16"/>
      <c r="I287" s="16"/>
    </row>
    <row r="288" spans="1:9" s="15" customFormat="1" x14ac:dyDescent="0.2">
      <c r="A288" s="16"/>
      <c r="B288" s="16"/>
      <c r="C288" s="16"/>
      <c r="D288" s="16"/>
      <c r="E288" s="16"/>
      <c r="F288" s="16"/>
      <c r="G288" s="16"/>
      <c r="H288" s="16"/>
      <c r="I288" s="16"/>
    </row>
    <row r="289" spans="1:9" s="15" customFormat="1" x14ac:dyDescent="0.2">
      <c r="A289" s="16"/>
      <c r="B289" s="16"/>
      <c r="C289" s="16"/>
      <c r="D289" s="16"/>
      <c r="E289" s="16"/>
      <c r="F289" s="16"/>
      <c r="G289" s="16"/>
      <c r="H289" s="16"/>
      <c r="I289" s="16"/>
    </row>
    <row r="290" spans="1:9" s="15" customFormat="1" x14ac:dyDescent="0.2">
      <c r="A290" s="16"/>
      <c r="B290" s="16"/>
      <c r="C290" s="16"/>
      <c r="D290" s="16"/>
      <c r="E290" s="16"/>
      <c r="F290" s="16"/>
      <c r="G290" s="16"/>
      <c r="H290" s="16"/>
      <c r="I290" s="16"/>
    </row>
    <row r="291" spans="1:9" s="15" customFormat="1" x14ac:dyDescent="0.2">
      <c r="A291" s="16"/>
      <c r="B291" s="16"/>
      <c r="C291" s="16"/>
      <c r="D291" s="16"/>
      <c r="E291" s="16"/>
      <c r="F291" s="16"/>
      <c r="G291" s="16"/>
      <c r="H291" s="16"/>
      <c r="I291" s="16"/>
    </row>
    <row r="292" spans="1:9" s="15" customFormat="1" x14ac:dyDescent="0.2">
      <c r="A292" s="16"/>
      <c r="B292" s="16"/>
      <c r="C292" s="16"/>
      <c r="D292" s="16"/>
      <c r="E292" s="16"/>
      <c r="F292" s="16"/>
      <c r="G292" s="16"/>
      <c r="H292" s="16"/>
      <c r="I292" s="16"/>
    </row>
  </sheetData>
  <mergeCells count="9">
    <mergeCell ref="K8:K9"/>
    <mergeCell ref="B7:I7"/>
    <mergeCell ref="C8:C9"/>
    <mergeCell ref="B6:I6"/>
    <mergeCell ref="A8:A9"/>
    <mergeCell ref="B8:B9"/>
    <mergeCell ref="D8:D9"/>
    <mergeCell ref="E8:E9"/>
    <mergeCell ref="F8:I8"/>
  </mergeCells>
  <phoneticPr fontId="5" type="noConversion"/>
  <dataValidations count="2">
    <dataValidation type="list" allowBlank="1" showInputMessage="1" showErrorMessage="1" sqref="C5">
      <formula1>$K$3:$M$3</formula1>
    </dataValidation>
    <dataValidation type="list" allowBlank="1" showInputMessage="1" showErrorMessage="1" sqref="B6:I6">
      <formula1>$K$4:$S$4</formula1>
    </dataValidation>
  </dataValidations>
  <pageMargins left="1.4566929133858268" right="0.39370078740157483" top="0.55118110236220474" bottom="0.15748031496062992" header="0" footer="0"/>
  <pageSetup paperSize="9" scale="95" orientation="landscape" verticalDpi="300" r:id="rId1"/>
  <headerFooter alignWithMargins="0"/>
  <ignoredErrors>
    <ignoredError sqref="E10" evalError="1"/>
    <ignoredError sqref="E13 E15 E24" evalError="1" formula="1"/>
    <ignoredError sqref="D24 D15 D1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67"/>
  <sheetViews>
    <sheetView showGridLines="0" topLeftCell="J1" zoomScale="90" zoomScaleNormal="90" workbookViewId="0">
      <selection activeCell="U1" sqref="U1"/>
    </sheetView>
  </sheetViews>
  <sheetFormatPr baseColWidth="10" defaultColWidth="9.140625" defaultRowHeight="15" x14ac:dyDescent="0.25"/>
  <cols>
    <col min="1" max="1" width="22.28515625" style="215" customWidth="1"/>
    <col min="2" max="2" width="49.28515625" style="215" customWidth="1"/>
    <col min="3" max="3" width="37" style="215" customWidth="1"/>
    <col min="4" max="4" width="14.7109375" style="215" customWidth="1"/>
    <col min="5" max="5" width="34.5703125" style="215" customWidth="1"/>
    <col min="6" max="6" width="5.85546875" style="215" customWidth="1"/>
    <col min="7" max="11" width="5.42578125" style="215" customWidth="1"/>
    <col min="12" max="12" width="5.42578125" style="213" customWidth="1"/>
    <col min="13" max="13" width="5.42578125" style="209" customWidth="1"/>
    <col min="14" max="15" width="5.42578125" style="210" customWidth="1"/>
    <col min="16" max="16" width="7" style="210" customWidth="1"/>
    <col min="17" max="17" width="7.85546875" style="210" customWidth="1"/>
    <col min="18" max="18" width="15.42578125" style="210" customWidth="1"/>
    <col min="19" max="19" width="18" style="537" customWidth="1"/>
    <col min="20" max="20" width="13.140625" style="537" customWidth="1"/>
    <col min="21" max="21" width="13.140625" style="533" customWidth="1"/>
    <col min="22" max="22" width="14" style="214" customWidth="1"/>
    <col min="23" max="23" width="21.140625" style="534" customWidth="1"/>
    <col min="24" max="24" width="9.140625" style="210"/>
    <col min="25" max="59" width="9.140625" style="240"/>
    <col min="60" max="74" width="9.140625" style="214"/>
    <col min="75" max="16384" width="9.140625" style="203"/>
  </cols>
  <sheetData>
    <row r="1" spans="1:74" s="210" customFormat="1" x14ac:dyDescent="0.25">
      <c r="A1" s="552">
        <f>+PPNE1!$B$1</f>
        <v>0</v>
      </c>
      <c r="B1" s="552"/>
      <c r="C1" s="552"/>
      <c r="D1" s="552"/>
      <c r="E1" s="552"/>
      <c r="F1" s="552"/>
      <c r="G1" s="552"/>
      <c r="H1" s="552"/>
      <c r="I1" s="552"/>
      <c r="J1" s="552"/>
      <c r="K1" s="552"/>
      <c r="L1" s="209"/>
      <c r="M1" s="209"/>
      <c r="S1" s="537"/>
      <c r="T1" s="537"/>
      <c r="U1" s="533"/>
      <c r="W1" s="533"/>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row>
    <row r="2" spans="1:74" s="210" customFormat="1" ht="15.75" x14ac:dyDescent="0.25">
      <c r="A2" s="553" t="s">
        <v>458</v>
      </c>
      <c r="B2" s="553"/>
      <c r="C2" s="553"/>
      <c r="D2" s="553"/>
      <c r="E2" s="553"/>
      <c r="F2" s="553"/>
      <c r="G2" s="553"/>
      <c r="H2" s="553"/>
      <c r="I2" s="553"/>
      <c r="J2" s="553"/>
      <c r="K2" s="553"/>
      <c r="L2" s="209"/>
      <c r="M2" s="209"/>
      <c r="S2" s="537"/>
      <c r="T2" s="537"/>
      <c r="U2" s="533"/>
      <c r="W2" s="533"/>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row>
    <row r="3" spans="1:74" s="210" customFormat="1" x14ac:dyDescent="0.25">
      <c r="A3" s="554" t="s">
        <v>459</v>
      </c>
      <c r="B3" s="554"/>
      <c r="C3" s="554"/>
      <c r="D3" s="554"/>
      <c r="E3" s="554"/>
      <c r="F3" s="554"/>
      <c r="G3" s="554"/>
      <c r="H3" s="554"/>
      <c r="I3" s="554"/>
      <c r="J3" s="554"/>
      <c r="K3" s="554"/>
      <c r="L3" s="212" t="s">
        <v>470</v>
      </c>
      <c r="M3" s="209"/>
      <c r="S3" s="537"/>
      <c r="T3" s="537"/>
      <c r="U3" s="533"/>
      <c r="W3" s="533"/>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row>
    <row r="4" spans="1:74" s="210" customFormat="1" x14ac:dyDescent="0.25">
      <c r="A4" s="555" t="s">
        <v>1161</v>
      </c>
      <c r="B4" s="555"/>
      <c r="C4" s="555"/>
      <c r="D4" s="555"/>
      <c r="E4" s="555"/>
      <c r="F4" s="555"/>
      <c r="G4" s="555"/>
      <c r="H4" s="555"/>
      <c r="I4" s="555"/>
      <c r="J4" s="555"/>
      <c r="K4" s="555"/>
      <c r="L4" s="212" t="s">
        <v>477</v>
      </c>
      <c r="M4" s="209"/>
      <c r="S4" s="537"/>
      <c r="T4" s="537"/>
      <c r="U4" s="533"/>
      <c r="W4" s="533"/>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row>
    <row r="5" spans="1:74" s="210" customFormat="1" x14ac:dyDescent="0.25">
      <c r="A5" s="555">
        <f>PPNE1!$C$5</f>
        <v>2022</v>
      </c>
      <c r="B5" s="555"/>
      <c r="C5" s="555"/>
      <c r="D5" s="555"/>
      <c r="E5" s="555"/>
      <c r="F5" s="555"/>
      <c r="G5" s="555"/>
      <c r="H5" s="555"/>
      <c r="I5" s="555"/>
      <c r="J5" s="555"/>
      <c r="K5" s="555"/>
      <c r="L5" s="212" t="s">
        <v>471</v>
      </c>
      <c r="M5" s="211"/>
      <c r="S5" s="537"/>
      <c r="T5" s="537"/>
      <c r="U5" s="533"/>
      <c r="W5" s="533"/>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row>
    <row r="6" spans="1:74" x14ac:dyDescent="0.25">
      <c r="A6" s="239" t="s">
        <v>325</v>
      </c>
      <c r="B6" s="556" t="str">
        <f>PPNE1!$B$6</f>
        <v>Metropolitano</v>
      </c>
      <c r="C6" s="556"/>
      <c r="D6" s="556"/>
      <c r="E6" s="556"/>
      <c r="F6" s="556"/>
      <c r="G6" s="556"/>
      <c r="H6" s="556"/>
      <c r="I6" s="556"/>
      <c r="J6" s="556"/>
      <c r="K6" s="556"/>
      <c r="L6" s="212" t="s">
        <v>1110</v>
      </c>
    </row>
    <row r="7" spans="1:74" s="210" customFormat="1" x14ac:dyDescent="0.25">
      <c r="A7" s="248" t="s">
        <v>1112</v>
      </c>
      <c r="B7" s="551">
        <f>PPNE1!$B$7</f>
        <v>0</v>
      </c>
      <c r="C7" s="551"/>
      <c r="D7" s="551"/>
      <c r="E7" s="551"/>
      <c r="F7" s="551"/>
      <c r="G7" s="551"/>
      <c r="H7" s="551"/>
      <c r="I7" s="551"/>
      <c r="J7" s="551"/>
      <c r="K7" s="551"/>
      <c r="L7" s="213"/>
      <c r="M7" s="211"/>
      <c r="S7" s="537"/>
      <c r="T7" s="537"/>
      <c r="U7" s="533"/>
      <c r="V7" s="214"/>
      <c r="W7" s="534"/>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14"/>
      <c r="BI7" s="214"/>
      <c r="BJ7" s="214"/>
      <c r="BK7" s="214"/>
      <c r="BL7" s="214"/>
      <c r="BM7" s="214"/>
      <c r="BN7" s="214"/>
      <c r="BO7" s="214"/>
      <c r="BP7" s="214"/>
      <c r="BQ7" s="214"/>
      <c r="BR7" s="214"/>
      <c r="BS7" s="214"/>
      <c r="BT7" s="214"/>
      <c r="BU7" s="214"/>
      <c r="BV7" s="214"/>
    </row>
    <row r="8" spans="1:74" s="217" customFormat="1" ht="25.5" x14ac:dyDescent="0.25">
      <c r="A8" s="247" t="s">
        <v>1115</v>
      </c>
      <c r="B8" s="247" t="s">
        <v>1116</v>
      </c>
      <c r="C8" s="247" t="s">
        <v>1117</v>
      </c>
      <c r="D8" s="247" t="s">
        <v>1118</v>
      </c>
      <c r="E8" s="247" t="s">
        <v>1119</v>
      </c>
      <c r="F8" s="247" t="s">
        <v>1120</v>
      </c>
      <c r="G8" s="247" t="s">
        <v>1121</v>
      </c>
      <c r="H8" s="247" t="s">
        <v>1122</v>
      </c>
      <c r="I8" s="247" t="s">
        <v>1123</v>
      </c>
      <c r="J8" s="247" t="s">
        <v>1124</v>
      </c>
      <c r="K8" s="247" t="s">
        <v>1125</v>
      </c>
      <c r="L8" s="247" t="s">
        <v>1126</v>
      </c>
      <c r="M8" s="247" t="s">
        <v>1127</v>
      </c>
      <c r="N8" s="247" t="s">
        <v>1128</v>
      </c>
      <c r="O8" s="247" t="s">
        <v>1129</v>
      </c>
      <c r="P8" s="247" t="s">
        <v>1130</v>
      </c>
      <c r="Q8" s="247" t="s">
        <v>1131</v>
      </c>
      <c r="R8" s="247" t="s">
        <v>1132</v>
      </c>
      <c r="S8" s="247" t="s">
        <v>1133</v>
      </c>
      <c r="T8" s="247" t="s">
        <v>1134</v>
      </c>
      <c r="U8" s="247" t="s">
        <v>1135</v>
      </c>
      <c r="V8" s="247" t="s">
        <v>1136</v>
      </c>
      <c r="W8" s="247" t="s">
        <v>1137</v>
      </c>
      <c r="X8" s="230"/>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row>
    <row r="9" spans="1:74" s="16" customFormat="1" ht="102" x14ac:dyDescent="0.2">
      <c r="A9" s="218" t="s">
        <v>1189</v>
      </c>
      <c r="B9" s="218" t="s">
        <v>1166</v>
      </c>
      <c r="C9" s="218" t="s">
        <v>1421</v>
      </c>
      <c r="D9" s="221" t="s">
        <v>1422</v>
      </c>
      <c r="E9" s="221" t="s">
        <v>1236</v>
      </c>
      <c r="F9" s="222"/>
      <c r="G9" s="222"/>
      <c r="H9" s="222"/>
      <c r="I9" s="222">
        <v>1</v>
      </c>
      <c r="J9" s="222"/>
      <c r="K9" s="222"/>
      <c r="L9" s="222"/>
      <c r="M9" s="222"/>
      <c r="N9" s="222"/>
      <c r="O9" s="222"/>
      <c r="P9" s="222"/>
      <c r="Q9" s="222"/>
      <c r="R9" s="220">
        <f t="shared" ref="R9:R21" si="0">SUM(F9:Q9)</f>
        <v>1</v>
      </c>
      <c r="S9" s="253" t="s">
        <v>1138</v>
      </c>
      <c r="T9" s="253"/>
      <c r="U9" s="253"/>
      <c r="V9" s="221"/>
      <c r="W9" s="253" t="s">
        <v>1310</v>
      </c>
      <c r="X9" s="25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row>
    <row r="10" spans="1:74" s="16" customFormat="1" ht="102" x14ac:dyDescent="0.2">
      <c r="A10" s="218" t="s">
        <v>1189</v>
      </c>
      <c r="B10" s="218" t="s">
        <v>1166</v>
      </c>
      <c r="C10" s="218" t="s">
        <v>1421</v>
      </c>
      <c r="D10" s="221" t="s">
        <v>1423</v>
      </c>
      <c r="E10" s="221" t="s">
        <v>1237</v>
      </c>
      <c r="F10" s="222"/>
      <c r="G10" s="222"/>
      <c r="H10" s="222"/>
      <c r="I10" s="222"/>
      <c r="J10" s="222">
        <v>1</v>
      </c>
      <c r="K10" s="222"/>
      <c r="L10" s="222"/>
      <c r="M10" s="222"/>
      <c r="N10" s="222"/>
      <c r="O10" s="222"/>
      <c r="P10" s="222"/>
      <c r="Q10" s="222"/>
      <c r="R10" s="220">
        <f t="shared" si="0"/>
        <v>1</v>
      </c>
      <c r="S10" s="253" t="s">
        <v>1142</v>
      </c>
      <c r="T10" s="253" t="s">
        <v>1139</v>
      </c>
      <c r="U10" s="253"/>
      <c r="V10" s="221"/>
      <c r="W10" s="253" t="s">
        <v>1310</v>
      </c>
      <c r="X10" s="25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row>
    <row r="11" spans="1:74" s="16" customFormat="1" ht="101.25" customHeight="1" x14ac:dyDescent="0.2">
      <c r="A11" s="218" t="s">
        <v>1189</v>
      </c>
      <c r="B11" s="218" t="s">
        <v>1166</v>
      </c>
      <c r="C11" s="218" t="s">
        <v>1421</v>
      </c>
      <c r="D11" s="221" t="s">
        <v>1424</v>
      </c>
      <c r="E11" s="221" t="s">
        <v>1235</v>
      </c>
      <c r="F11" s="222"/>
      <c r="G11" s="222"/>
      <c r="H11" s="222"/>
      <c r="I11" s="222"/>
      <c r="J11" s="222"/>
      <c r="K11" s="222">
        <v>1</v>
      </c>
      <c r="L11" s="222"/>
      <c r="M11" s="222"/>
      <c r="N11" s="222">
        <v>1</v>
      </c>
      <c r="O11" s="222"/>
      <c r="P11" s="222"/>
      <c r="Q11" s="222">
        <v>1</v>
      </c>
      <c r="R11" s="220">
        <f t="shared" si="0"/>
        <v>3</v>
      </c>
      <c r="S11" s="253" t="s">
        <v>1138</v>
      </c>
      <c r="T11" s="253" t="s">
        <v>1139</v>
      </c>
      <c r="U11" s="253"/>
      <c r="V11" s="221"/>
      <c r="W11" s="253" t="s">
        <v>1310</v>
      </c>
      <c r="X11" s="25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row>
    <row r="12" spans="1:74" s="16" customFormat="1" ht="96.75" customHeight="1" x14ac:dyDescent="0.2">
      <c r="A12" s="218" t="s">
        <v>1195</v>
      </c>
      <c r="B12" s="218" t="s">
        <v>1170</v>
      </c>
      <c r="C12" s="221" t="s">
        <v>1242</v>
      </c>
      <c r="D12" s="221" t="s">
        <v>1243</v>
      </c>
      <c r="E12" s="221" t="s">
        <v>1244</v>
      </c>
      <c r="F12" s="222">
        <v>1</v>
      </c>
      <c r="G12" s="222"/>
      <c r="H12" s="222"/>
      <c r="I12" s="222"/>
      <c r="J12" s="222"/>
      <c r="K12" s="222"/>
      <c r="L12" s="222"/>
      <c r="M12" s="222"/>
      <c r="N12" s="222"/>
      <c r="O12" s="222"/>
      <c r="P12" s="222"/>
      <c r="Q12" s="222"/>
      <c r="R12" s="220">
        <f t="shared" si="0"/>
        <v>1</v>
      </c>
      <c r="S12" s="253" t="s">
        <v>1142</v>
      </c>
      <c r="T12" s="253"/>
      <c r="U12" s="253"/>
      <c r="V12" s="221"/>
      <c r="W12" s="254" t="s">
        <v>1327</v>
      </c>
      <c r="X12" s="25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row>
    <row r="13" spans="1:74" s="16" customFormat="1" ht="90.75" customHeight="1" x14ac:dyDescent="0.2">
      <c r="A13" s="218" t="s">
        <v>1195</v>
      </c>
      <c r="B13" s="218" t="s">
        <v>1170</v>
      </c>
      <c r="C13" s="221" t="s">
        <v>1242</v>
      </c>
      <c r="D13" s="221" t="s">
        <v>1253</v>
      </c>
      <c r="E13" s="218" t="s">
        <v>1245</v>
      </c>
      <c r="F13" s="219"/>
      <c r="G13" s="219"/>
      <c r="H13" s="219">
        <v>1</v>
      </c>
      <c r="I13" s="219"/>
      <c r="J13" s="219"/>
      <c r="K13" s="219">
        <v>1</v>
      </c>
      <c r="L13" s="219"/>
      <c r="M13" s="219"/>
      <c r="N13" s="219">
        <v>1</v>
      </c>
      <c r="O13" s="219"/>
      <c r="P13" s="219"/>
      <c r="Q13" s="219">
        <v>1</v>
      </c>
      <c r="R13" s="220">
        <f t="shared" si="0"/>
        <v>4</v>
      </c>
      <c r="S13" s="253" t="s">
        <v>1139</v>
      </c>
      <c r="T13" s="253" t="s">
        <v>1148</v>
      </c>
      <c r="U13" s="253"/>
      <c r="V13" s="218"/>
      <c r="W13" s="254" t="s">
        <v>1328</v>
      </c>
      <c r="X13" s="25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row>
    <row r="14" spans="1:74" s="16" customFormat="1" ht="88.5" customHeight="1" x14ac:dyDescent="0.2">
      <c r="A14" s="218" t="s">
        <v>1195</v>
      </c>
      <c r="B14" s="218" t="s">
        <v>1170</v>
      </c>
      <c r="C14" s="221" t="s">
        <v>1242</v>
      </c>
      <c r="D14" s="221" t="s">
        <v>1254</v>
      </c>
      <c r="E14" s="221" t="s">
        <v>1246</v>
      </c>
      <c r="F14" s="222"/>
      <c r="G14" s="222"/>
      <c r="H14" s="222"/>
      <c r="I14" s="222"/>
      <c r="J14" s="222"/>
      <c r="K14" s="222"/>
      <c r="L14" s="222">
        <v>1</v>
      </c>
      <c r="M14" s="222"/>
      <c r="N14" s="222"/>
      <c r="O14" s="222"/>
      <c r="P14" s="222"/>
      <c r="Q14" s="222"/>
      <c r="R14" s="220">
        <f t="shared" si="0"/>
        <v>1</v>
      </c>
      <c r="S14" s="253" t="s">
        <v>1138</v>
      </c>
      <c r="T14" s="253" t="s">
        <v>1140</v>
      </c>
      <c r="U14" s="532"/>
      <c r="V14" s="221"/>
      <c r="W14" s="254" t="s">
        <v>1328</v>
      </c>
      <c r="X14" s="25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row>
    <row r="15" spans="1:74" s="16" customFormat="1" ht="93.75" customHeight="1" x14ac:dyDescent="0.2">
      <c r="A15" s="218" t="s">
        <v>1195</v>
      </c>
      <c r="B15" s="218" t="s">
        <v>1170</v>
      </c>
      <c r="C15" s="221" t="s">
        <v>1242</v>
      </c>
      <c r="D15" s="221" t="s">
        <v>1255</v>
      </c>
      <c r="E15" s="218" t="s">
        <v>1247</v>
      </c>
      <c r="F15" s="219"/>
      <c r="G15" s="219"/>
      <c r="H15" s="219"/>
      <c r="I15" s="219"/>
      <c r="J15" s="219"/>
      <c r="K15" s="219"/>
      <c r="L15" s="219"/>
      <c r="M15" s="219"/>
      <c r="N15" s="219"/>
      <c r="O15" s="219"/>
      <c r="P15" s="219"/>
      <c r="Q15" s="219">
        <v>1</v>
      </c>
      <c r="R15" s="220">
        <f t="shared" si="0"/>
        <v>1</v>
      </c>
      <c r="S15" s="253" t="s">
        <v>1139</v>
      </c>
      <c r="T15" s="253" t="s">
        <v>1148</v>
      </c>
      <c r="U15" s="253"/>
      <c r="V15" s="218"/>
      <c r="W15" s="254" t="s">
        <v>1328</v>
      </c>
      <c r="X15" s="25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row>
    <row r="16" spans="1:74" s="16" customFormat="1" ht="101.25" customHeight="1" x14ac:dyDescent="0.2">
      <c r="A16" s="218" t="s">
        <v>1195</v>
      </c>
      <c r="B16" s="218" t="s">
        <v>1170</v>
      </c>
      <c r="C16" s="221" t="s">
        <v>1242</v>
      </c>
      <c r="D16" s="221" t="s">
        <v>1256</v>
      </c>
      <c r="E16" s="221" t="s">
        <v>1248</v>
      </c>
      <c r="F16" s="222"/>
      <c r="G16" s="222"/>
      <c r="H16" s="222"/>
      <c r="I16" s="222">
        <v>1</v>
      </c>
      <c r="J16" s="222"/>
      <c r="K16" s="222"/>
      <c r="L16" s="222"/>
      <c r="M16" s="222"/>
      <c r="N16" s="222"/>
      <c r="O16" s="222"/>
      <c r="P16" s="222"/>
      <c r="Q16" s="222"/>
      <c r="R16" s="220">
        <f t="shared" si="0"/>
        <v>1</v>
      </c>
      <c r="S16" s="253" t="s">
        <v>1139</v>
      </c>
      <c r="T16" s="253" t="s">
        <v>1148</v>
      </c>
      <c r="U16" s="253"/>
      <c r="V16" s="221"/>
      <c r="W16" s="254" t="s">
        <v>1328</v>
      </c>
      <c r="X16" s="25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row>
    <row r="17" spans="1:59" s="16" customFormat="1" ht="97.5" customHeight="1" x14ac:dyDescent="0.2">
      <c r="A17" s="218" t="s">
        <v>1195</v>
      </c>
      <c r="B17" s="218" t="s">
        <v>1170</v>
      </c>
      <c r="C17" s="221" t="s">
        <v>1242</v>
      </c>
      <c r="D17" s="221" t="s">
        <v>1257</v>
      </c>
      <c r="E17" s="218" t="s">
        <v>1249</v>
      </c>
      <c r="F17" s="219"/>
      <c r="G17" s="219"/>
      <c r="H17" s="219"/>
      <c r="I17" s="219"/>
      <c r="J17" s="219"/>
      <c r="K17" s="219">
        <v>1</v>
      </c>
      <c r="L17" s="219"/>
      <c r="M17" s="219"/>
      <c r="N17" s="219"/>
      <c r="O17" s="219"/>
      <c r="P17" s="219"/>
      <c r="Q17" s="219"/>
      <c r="R17" s="220">
        <f t="shared" si="0"/>
        <v>1</v>
      </c>
      <c r="S17" s="253" t="s">
        <v>1139</v>
      </c>
      <c r="T17" s="253" t="s">
        <v>1148</v>
      </c>
      <c r="U17" s="253"/>
      <c r="V17" s="218"/>
      <c r="W17" s="254" t="s">
        <v>1328</v>
      </c>
      <c r="X17" s="25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row>
    <row r="18" spans="1:59" s="16" customFormat="1" ht="98.25" customHeight="1" x14ac:dyDescent="0.2">
      <c r="A18" s="218" t="s">
        <v>1195</v>
      </c>
      <c r="B18" s="218" t="s">
        <v>1170</v>
      </c>
      <c r="C18" s="221" t="s">
        <v>1242</v>
      </c>
      <c r="D18" s="221" t="s">
        <v>1258</v>
      </c>
      <c r="E18" s="221" t="s">
        <v>1250</v>
      </c>
      <c r="F18" s="222">
        <v>1</v>
      </c>
      <c r="G18" s="222"/>
      <c r="H18" s="222"/>
      <c r="I18" s="222"/>
      <c r="J18" s="222"/>
      <c r="K18" s="222"/>
      <c r="L18" s="222"/>
      <c r="M18" s="222"/>
      <c r="N18" s="222"/>
      <c r="O18" s="222"/>
      <c r="P18" s="222"/>
      <c r="Q18" s="222"/>
      <c r="R18" s="220">
        <f t="shared" si="0"/>
        <v>1</v>
      </c>
      <c r="S18" s="253" t="s">
        <v>1139</v>
      </c>
      <c r="T18" s="253" t="s">
        <v>1148</v>
      </c>
      <c r="U18" s="253"/>
      <c r="V18" s="221"/>
      <c r="W18" s="254" t="s">
        <v>1328</v>
      </c>
      <c r="X18" s="25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row>
    <row r="19" spans="1:59" s="16" customFormat="1" ht="106.5" customHeight="1" x14ac:dyDescent="0.2">
      <c r="A19" s="218" t="s">
        <v>1195</v>
      </c>
      <c r="B19" s="218" t="s">
        <v>1170</v>
      </c>
      <c r="C19" s="221" t="s">
        <v>1242</v>
      </c>
      <c r="D19" s="221" t="s">
        <v>1259</v>
      </c>
      <c r="E19" s="218" t="s">
        <v>1251</v>
      </c>
      <c r="F19" s="219">
        <v>1</v>
      </c>
      <c r="G19" s="219"/>
      <c r="H19" s="219"/>
      <c r="I19" s="219"/>
      <c r="J19" s="219"/>
      <c r="K19" s="219"/>
      <c r="L19" s="219"/>
      <c r="M19" s="219"/>
      <c r="N19" s="219"/>
      <c r="O19" s="219"/>
      <c r="P19" s="219"/>
      <c r="Q19" s="219"/>
      <c r="R19" s="220">
        <f t="shared" si="0"/>
        <v>1</v>
      </c>
      <c r="S19" s="253" t="s">
        <v>1139</v>
      </c>
      <c r="T19" s="253" t="s">
        <v>1148</v>
      </c>
      <c r="U19" s="253"/>
      <c r="V19" s="218"/>
      <c r="W19" s="254" t="s">
        <v>1329</v>
      </c>
      <c r="X19" s="25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row>
    <row r="20" spans="1:59" s="16" customFormat="1" ht="101.25" customHeight="1" x14ac:dyDescent="0.2">
      <c r="A20" s="218" t="s">
        <v>1195</v>
      </c>
      <c r="B20" s="218" t="s">
        <v>1170</v>
      </c>
      <c r="C20" s="221" t="s">
        <v>1242</v>
      </c>
      <c r="D20" s="221" t="s">
        <v>1260</v>
      </c>
      <c r="E20" s="221" t="s">
        <v>1252</v>
      </c>
      <c r="F20" s="222"/>
      <c r="G20" s="222">
        <v>1</v>
      </c>
      <c r="H20" s="222"/>
      <c r="I20" s="222"/>
      <c r="J20" s="222"/>
      <c r="K20" s="222">
        <v>1</v>
      </c>
      <c r="L20" s="222"/>
      <c r="M20" s="222"/>
      <c r="N20" s="222"/>
      <c r="O20" s="222"/>
      <c r="P20" s="222"/>
      <c r="Q20" s="222"/>
      <c r="R20" s="220">
        <f t="shared" si="0"/>
        <v>2</v>
      </c>
      <c r="S20" s="253" t="s">
        <v>1139</v>
      </c>
      <c r="T20" s="253" t="s">
        <v>1147</v>
      </c>
      <c r="U20" s="253"/>
      <c r="V20" s="221"/>
      <c r="W20" s="254" t="s">
        <v>1330</v>
      </c>
      <c r="X20" s="25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1:59" s="16" customFormat="1" ht="105" customHeight="1" x14ac:dyDescent="0.2">
      <c r="A21" s="218" t="s">
        <v>1189</v>
      </c>
      <c r="B21" s="218" t="s">
        <v>1171</v>
      </c>
      <c r="C21" s="221" t="s">
        <v>1408</v>
      </c>
      <c r="D21" s="221" t="s">
        <v>1407</v>
      </c>
      <c r="E21" s="221" t="s">
        <v>1261</v>
      </c>
      <c r="F21" s="222">
        <v>1</v>
      </c>
      <c r="G21" s="222">
        <v>1</v>
      </c>
      <c r="H21" s="222">
        <v>1</v>
      </c>
      <c r="I21" s="222">
        <v>1</v>
      </c>
      <c r="J21" s="222">
        <v>1</v>
      </c>
      <c r="K21" s="222">
        <v>1</v>
      </c>
      <c r="L21" s="222">
        <v>1</v>
      </c>
      <c r="M21" s="222">
        <v>1</v>
      </c>
      <c r="N21" s="222">
        <v>1</v>
      </c>
      <c r="O21" s="222">
        <v>1</v>
      </c>
      <c r="P21" s="222">
        <v>1</v>
      </c>
      <c r="Q21" s="222">
        <v>1</v>
      </c>
      <c r="R21" s="220">
        <f t="shared" si="0"/>
        <v>12</v>
      </c>
      <c r="S21" s="253" t="s">
        <v>1147</v>
      </c>
      <c r="T21" s="253"/>
      <c r="U21" s="253"/>
      <c r="V21" s="221"/>
      <c r="W21" s="254" t="s">
        <v>1317</v>
      </c>
      <c r="X21" s="25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1:59" s="16" customFormat="1" ht="100.5" customHeight="1" x14ac:dyDescent="0.2">
      <c r="A22" s="218" t="s">
        <v>1189</v>
      </c>
      <c r="B22" s="218" t="s">
        <v>1171</v>
      </c>
      <c r="C22" s="221" t="s">
        <v>1408</v>
      </c>
      <c r="D22" s="221" t="s">
        <v>1409</v>
      </c>
      <c r="E22" s="221" t="s">
        <v>1262</v>
      </c>
      <c r="F22" s="222"/>
      <c r="G22" s="222"/>
      <c r="H22" s="222"/>
      <c r="I22" s="222"/>
      <c r="J22" s="222"/>
      <c r="K22" s="222">
        <v>1</v>
      </c>
      <c r="L22" s="222"/>
      <c r="M22" s="222"/>
      <c r="N22" s="222"/>
      <c r="O22" s="222"/>
      <c r="P22" s="222"/>
      <c r="Q22" s="222"/>
      <c r="R22" s="220">
        <f t="shared" ref="R22:R24" si="1">SUM(F22:Q22)</f>
        <v>1</v>
      </c>
      <c r="S22" s="253" t="s">
        <v>1142</v>
      </c>
      <c r="T22" s="253"/>
      <c r="U22" s="253"/>
      <c r="V22" s="221"/>
      <c r="W22" s="254" t="s">
        <v>1318</v>
      </c>
      <c r="X22" s="25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row>
    <row r="23" spans="1:59" s="16" customFormat="1" ht="115.5" customHeight="1" x14ac:dyDescent="0.2">
      <c r="A23" s="218" t="s">
        <v>1189</v>
      </c>
      <c r="B23" s="218" t="s">
        <v>1171</v>
      </c>
      <c r="C23" s="221" t="s">
        <v>1408</v>
      </c>
      <c r="D23" s="221" t="s">
        <v>1410</v>
      </c>
      <c r="E23" s="221" t="s">
        <v>1263</v>
      </c>
      <c r="F23" s="222"/>
      <c r="G23" s="222"/>
      <c r="H23" s="222"/>
      <c r="I23" s="222"/>
      <c r="J23" s="222"/>
      <c r="K23" s="222"/>
      <c r="L23" s="222"/>
      <c r="M23" s="222"/>
      <c r="N23" s="222">
        <v>1</v>
      </c>
      <c r="O23" s="222"/>
      <c r="P23" s="222"/>
      <c r="Q23" s="222">
        <v>1</v>
      </c>
      <c r="R23" s="220">
        <f t="shared" si="1"/>
        <v>2</v>
      </c>
      <c r="S23" s="253" t="s">
        <v>1138</v>
      </c>
      <c r="T23" s="253" t="s">
        <v>1139</v>
      </c>
      <c r="U23" s="253"/>
      <c r="V23" s="221"/>
      <c r="W23" s="253" t="s">
        <v>1310</v>
      </c>
      <c r="X23" s="25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row>
    <row r="24" spans="1:59" s="16" customFormat="1" ht="107.25" customHeight="1" x14ac:dyDescent="0.2">
      <c r="A24" s="218" t="s">
        <v>1189</v>
      </c>
      <c r="B24" s="218" t="s">
        <v>1171</v>
      </c>
      <c r="C24" s="221" t="s">
        <v>1408</v>
      </c>
      <c r="D24" s="221" t="s">
        <v>1411</v>
      </c>
      <c r="E24" s="221" t="s">
        <v>1264</v>
      </c>
      <c r="F24" s="222"/>
      <c r="G24" s="222"/>
      <c r="H24" s="222">
        <v>1</v>
      </c>
      <c r="I24" s="222"/>
      <c r="J24" s="222"/>
      <c r="K24" s="222">
        <v>2</v>
      </c>
      <c r="L24" s="222"/>
      <c r="M24" s="222"/>
      <c r="N24" s="222">
        <v>1</v>
      </c>
      <c r="O24" s="222"/>
      <c r="P24" s="222"/>
      <c r="Q24" s="222">
        <v>1</v>
      </c>
      <c r="R24" s="220">
        <f t="shared" si="1"/>
        <v>5</v>
      </c>
      <c r="S24" s="253" t="s">
        <v>1139</v>
      </c>
      <c r="T24" s="253" t="s">
        <v>1138</v>
      </c>
      <c r="U24" s="253"/>
      <c r="V24" s="221"/>
      <c r="W24" s="222" t="s">
        <v>1311</v>
      </c>
      <c r="X24" s="25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1:59" s="16" customFormat="1" ht="74.25" customHeight="1" x14ac:dyDescent="0.2">
      <c r="A25" s="218" t="s">
        <v>1189</v>
      </c>
      <c r="B25" s="218" t="s">
        <v>1172</v>
      </c>
      <c r="C25" s="218" t="s">
        <v>1419</v>
      </c>
      <c r="D25" s="221" t="s">
        <v>1209</v>
      </c>
      <c r="E25" s="221" t="s">
        <v>1223</v>
      </c>
      <c r="F25" s="222">
        <v>1</v>
      </c>
      <c r="G25" s="222"/>
      <c r="H25" s="222"/>
      <c r="I25" s="222"/>
      <c r="J25" s="222"/>
      <c r="K25" s="222"/>
      <c r="L25" s="222"/>
      <c r="M25" s="222"/>
      <c r="N25" s="222"/>
      <c r="O25" s="222"/>
      <c r="P25" s="222"/>
      <c r="Q25" s="222"/>
      <c r="R25" s="220">
        <f t="shared" ref="R25:R31" si="2">SUM(F25:Q25)</f>
        <v>1</v>
      </c>
      <c r="S25" s="253" t="s">
        <v>1228</v>
      </c>
      <c r="T25" s="253"/>
      <c r="U25" s="532"/>
      <c r="V25" s="221"/>
      <c r="W25" s="254" t="s">
        <v>1319</v>
      </c>
      <c r="X25" s="25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1:59" s="16" customFormat="1" ht="63.75" x14ac:dyDescent="0.2">
      <c r="A26" s="218" t="s">
        <v>1189</v>
      </c>
      <c r="B26" s="218" t="s">
        <v>1172</v>
      </c>
      <c r="C26" s="218" t="s">
        <v>1419</v>
      </c>
      <c r="D26" s="221" t="s">
        <v>1210</v>
      </c>
      <c r="E26" s="218" t="s">
        <v>1224</v>
      </c>
      <c r="F26" s="219"/>
      <c r="G26" s="219"/>
      <c r="H26" s="219">
        <v>1</v>
      </c>
      <c r="I26" s="219"/>
      <c r="J26" s="219"/>
      <c r="K26" s="219">
        <v>1</v>
      </c>
      <c r="L26" s="219"/>
      <c r="M26" s="219"/>
      <c r="N26" s="219">
        <v>1</v>
      </c>
      <c r="O26" s="219"/>
      <c r="P26" s="219"/>
      <c r="Q26" s="219">
        <v>1</v>
      </c>
      <c r="R26" s="220">
        <f t="shared" si="2"/>
        <v>4</v>
      </c>
      <c r="S26" s="253" t="s">
        <v>1139</v>
      </c>
      <c r="T26" s="253" t="s">
        <v>1148</v>
      </c>
      <c r="U26" s="253"/>
      <c r="V26" s="218"/>
      <c r="W26" s="253" t="s">
        <v>1321</v>
      </c>
      <c r="X26" s="25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row>
    <row r="27" spans="1:59" s="16" customFormat="1" ht="63.75" x14ac:dyDescent="0.2">
      <c r="A27" s="218" t="s">
        <v>1189</v>
      </c>
      <c r="B27" s="218" t="s">
        <v>1172</v>
      </c>
      <c r="C27" s="218" t="s">
        <v>1419</v>
      </c>
      <c r="D27" s="221" t="s">
        <v>1213</v>
      </c>
      <c r="E27" s="221" t="s">
        <v>1225</v>
      </c>
      <c r="F27" s="222"/>
      <c r="G27" s="222"/>
      <c r="H27" s="219">
        <v>1</v>
      </c>
      <c r="I27" s="219"/>
      <c r="J27" s="219"/>
      <c r="K27" s="219">
        <v>1</v>
      </c>
      <c r="L27" s="219"/>
      <c r="M27" s="219"/>
      <c r="N27" s="219">
        <v>1</v>
      </c>
      <c r="O27" s="219"/>
      <c r="P27" s="219"/>
      <c r="Q27" s="219">
        <v>1</v>
      </c>
      <c r="R27" s="220">
        <f t="shared" si="2"/>
        <v>4</v>
      </c>
      <c r="S27" s="253" t="s">
        <v>1147</v>
      </c>
      <c r="T27" s="253"/>
      <c r="U27" s="253"/>
      <c r="V27" s="221"/>
      <c r="W27" s="253" t="s">
        <v>1321</v>
      </c>
      <c r="X27" s="25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row>
    <row r="28" spans="1:59" s="16" customFormat="1" ht="63.75" x14ac:dyDescent="0.2">
      <c r="A28" s="218" t="s">
        <v>1189</v>
      </c>
      <c r="B28" s="218" t="s">
        <v>1172</v>
      </c>
      <c r="C28" s="218" t="s">
        <v>1419</v>
      </c>
      <c r="D28" s="221" t="s">
        <v>1214</v>
      </c>
      <c r="E28" s="218" t="s">
        <v>1226</v>
      </c>
      <c r="F28" s="219"/>
      <c r="G28" s="219"/>
      <c r="H28" s="219"/>
      <c r="I28" s="219">
        <v>1</v>
      </c>
      <c r="J28" s="219"/>
      <c r="K28" s="219"/>
      <c r="L28" s="219">
        <v>1</v>
      </c>
      <c r="M28" s="219"/>
      <c r="N28" s="219"/>
      <c r="O28" s="219">
        <v>1</v>
      </c>
      <c r="P28" s="219"/>
      <c r="Q28" s="219"/>
      <c r="R28" s="220">
        <f t="shared" si="2"/>
        <v>3</v>
      </c>
      <c r="S28" s="253" t="s">
        <v>1142</v>
      </c>
      <c r="T28" s="253" t="s">
        <v>1139</v>
      </c>
      <c r="U28" s="253"/>
      <c r="V28" s="218"/>
      <c r="W28" s="253" t="s">
        <v>1321</v>
      </c>
      <c r="X28" s="25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row>
    <row r="29" spans="1:59" s="16" customFormat="1" ht="63.75" x14ac:dyDescent="0.2">
      <c r="A29" s="218" t="s">
        <v>1189</v>
      </c>
      <c r="B29" s="218" t="s">
        <v>1172</v>
      </c>
      <c r="C29" s="218" t="s">
        <v>1419</v>
      </c>
      <c r="D29" s="221" t="s">
        <v>1420</v>
      </c>
      <c r="E29" s="223" t="s">
        <v>1227</v>
      </c>
      <c r="F29" s="222"/>
      <c r="G29" s="222"/>
      <c r="H29" s="222"/>
      <c r="I29" s="222"/>
      <c r="J29" s="222">
        <v>1</v>
      </c>
      <c r="K29" s="222"/>
      <c r="L29" s="222"/>
      <c r="M29" s="222">
        <v>1</v>
      </c>
      <c r="N29" s="222"/>
      <c r="O29" s="222"/>
      <c r="P29" s="222">
        <v>1</v>
      </c>
      <c r="Q29" s="222"/>
      <c r="R29" s="220">
        <f t="shared" si="2"/>
        <v>3</v>
      </c>
      <c r="S29" s="253" t="s">
        <v>1138</v>
      </c>
      <c r="T29" s="253" t="s">
        <v>1139</v>
      </c>
      <c r="U29" s="253"/>
      <c r="V29" s="221"/>
      <c r="W29" s="253" t="s">
        <v>1321</v>
      </c>
      <c r="X29" s="25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row>
    <row r="30" spans="1:59" s="16" customFormat="1" ht="63.75" x14ac:dyDescent="0.2">
      <c r="A30" s="218" t="s">
        <v>1189</v>
      </c>
      <c r="B30" s="218" t="s">
        <v>1172</v>
      </c>
      <c r="C30" s="218" t="s">
        <v>1445</v>
      </c>
      <c r="D30" s="221" t="s">
        <v>1269</v>
      </c>
      <c r="E30" s="223" t="s">
        <v>1271</v>
      </c>
      <c r="F30" s="222"/>
      <c r="G30" s="222"/>
      <c r="H30" s="222">
        <v>1</v>
      </c>
      <c r="I30" s="222"/>
      <c r="J30" s="222"/>
      <c r="K30" s="222">
        <v>1</v>
      </c>
      <c r="L30" s="222"/>
      <c r="M30" s="222"/>
      <c r="N30" s="222">
        <v>1</v>
      </c>
      <c r="O30" s="222"/>
      <c r="P30" s="222"/>
      <c r="Q30" s="222">
        <v>1</v>
      </c>
      <c r="R30" s="220">
        <f t="shared" si="2"/>
        <v>4</v>
      </c>
      <c r="S30" s="253" t="s">
        <v>1138</v>
      </c>
      <c r="T30" s="253" t="s">
        <v>1139</v>
      </c>
      <c r="U30" s="253"/>
      <c r="V30" s="221"/>
      <c r="W30" s="253" t="s">
        <v>1310</v>
      </c>
      <c r="X30" s="25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row>
    <row r="31" spans="1:59" s="16" customFormat="1" ht="63.75" x14ac:dyDescent="0.2">
      <c r="A31" s="218" t="s">
        <v>1189</v>
      </c>
      <c r="B31" s="218" t="s">
        <v>1172</v>
      </c>
      <c r="C31" s="218" t="s">
        <v>1445</v>
      </c>
      <c r="D31" s="221" t="s">
        <v>1270</v>
      </c>
      <c r="E31" s="223" t="s">
        <v>1273</v>
      </c>
      <c r="F31" s="222"/>
      <c r="G31" s="222"/>
      <c r="H31" s="222"/>
      <c r="I31" s="222"/>
      <c r="J31" s="222"/>
      <c r="K31" s="222">
        <v>1</v>
      </c>
      <c r="L31" s="222"/>
      <c r="M31" s="222"/>
      <c r="N31" s="222"/>
      <c r="O31" s="222"/>
      <c r="P31" s="222"/>
      <c r="Q31" s="222">
        <v>1</v>
      </c>
      <c r="R31" s="220">
        <f t="shared" si="2"/>
        <v>2</v>
      </c>
      <c r="S31" s="253" t="s">
        <v>1228</v>
      </c>
      <c r="T31" s="253"/>
      <c r="U31" s="532"/>
      <c r="V31" s="221"/>
      <c r="W31" s="254" t="s">
        <v>1323</v>
      </c>
      <c r="X31" s="25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row>
    <row r="32" spans="1:59" s="16" customFormat="1" ht="63.75" x14ac:dyDescent="0.2">
      <c r="A32" s="218" t="s">
        <v>1189</v>
      </c>
      <c r="B32" s="218" t="s">
        <v>1172</v>
      </c>
      <c r="C32" s="218" t="s">
        <v>1412</v>
      </c>
      <c r="D32" s="218" t="s">
        <v>1220</v>
      </c>
      <c r="E32" s="218" t="s">
        <v>1211</v>
      </c>
      <c r="F32" s="219"/>
      <c r="G32" s="219">
        <v>1</v>
      </c>
      <c r="H32" s="219"/>
      <c r="I32" s="219"/>
      <c r="J32" s="219"/>
      <c r="K32" s="219"/>
      <c r="L32" s="219"/>
      <c r="M32" s="219"/>
      <c r="N32" s="219"/>
      <c r="O32" s="219"/>
      <c r="P32" s="219"/>
      <c r="Q32" s="219"/>
      <c r="R32" s="220">
        <f t="shared" ref="R32:R36" si="3">SUM(F32:Q32)</f>
        <v>1</v>
      </c>
      <c r="S32" s="253" t="s">
        <v>1147</v>
      </c>
      <c r="T32" s="253"/>
      <c r="U32" s="253"/>
      <c r="V32" s="218"/>
      <c r="W32" s="222" t="s">
        <v>1311</v>
      </c>
      <c r="X32" s="25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row>
    <row r="33" spans="1:59" s="16" customFormat="1" ht="63.75" x14ac:dyDescent="0.2">
      <c r="A33" s="218" t="s">
        <v>1189</v>
      </c>
      <c r="B33" s="218" t="s">
        <v>1172</v>
      </c>
      <c r="C33" s="218" t="s">
        <v>1412</v>
      </c>
      <c r="D33" s="218" t="s">
        <v>1413</v>
      </c>
      <c r="E33" s="221" t="s">
        <v>1212</v>
      </c>
      <c r="F33" s="222">
        <v>1</v>
      </c>
      <c r="G33" s="222"/>
      <c r="H33" s="222"/>
      <c r="I33" s="222"/>
      <c r="J33" s="222"/>
      <c r="K33" s="222"/>
      <c r="L33" s="222"/>
      <c r="M33" s="222"/>
      <c r="N33" s="222"/>
      <c r="O33" s="222"/>
      <c r="P33" s="222"/>
      <c r="Q33" s="222"/>
      <c r="R33" s="220">
        <f t="shared" si="3"/>
        <v>1</v>
      </c>
      <c r="S33" s="253" t="s">
        <v>1138</v>
      </c>
      <c r="T33" s="253"/>
      <c r="U33" s="253"/>
      <c r="V33" s="221"/>
      <c r="W33" s="222" t="s">
        <v>1311</v>
      </c>
      <c r="X33" s="25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row>
    <row r="34" spans="1:59" s="16" customFormat="1" ht="63.75" x14ac:dyDescent="0.2">
      <c r="A34" s="218" t="s">
        <v>1189</v>
      </c>
      <c r="B34" s="218" t="s">
        <v>1172</v>
      </c>
      <c r="C34" s="218" t="s">
        <v>1412</v>
      </c>
      <c r="D34" s="218" t="s">
        <v>1414</v>
      </c>
      <c r="E34" s="218" t="s">
        <v>1215</v>
      </c>
      <c r="F34" s="219"/>
      <c r="G34" s="219"/>
      <c r="H34" s="219">
        <v>1</v>
      </c>
      <c r="I34" s="219"/>
      <c r="J34" s="219"/>
      <c r="K34" s="219"/>
      <c r="L34" s="219"/>
      <c r="M34" s="219"/>
      <c r="N34" s="219"/>
      <c r="O34" s="219"/>
      <c r="P34" s="219"/>
      <c r="Q34" s="219"/>
      <c r="R34" s="220">
        <f t="shared" si="3"/>
        <v>1</v>
      </c>
      <c r="S34" s="253" t="s">
        <v>1142</v>
      </c>
      <c r="T34" s="253"/>
      <c r="U34" s="253"/>
      <c r="V34" s="218"/>
      <c r="W34" s="222" t="s">
        <v>1311</v>
      </c>
      <c r="X34" s="25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row>
    <row r="35" spans="1:59" s="16" customFormat="1" ht="63.75" x14ac:dyDescent="0.2">
      <c r="A35" s="218" t="s">
        <v>1189</v>
      </c>
      <c r="B35" s="218" t="s">
        <v>1172</v>
      </c>
      <c r="C35" s="218" t="s">
        <v>1412</v>
      </c>
      <c r="D35" s="218" t="s">
        <v>1415</v>
      </c>
      <c r="E35" s="221" t="s">
        <v>1216</v>
      </c>
      <c r="F35" s="222"/>
      <c r="G35" s="222"/>
      <c r="H35" s="222"/>
      <c r="I35" s="222"/>
      <c r="J35" s="222">
        <v>1</v>
      </c>
      <c r="K35" s="222"/>
      <c r="L35" s="222"/>
      <c r="M35" s="222">
        <v>1</v>
      </c>
      <c r="N35" s="222"/>
      <c r="O35" s="222"/>
      <c r="P35" s="222">
        <v>1</v>
      </c>
      <c r="Q35" s="222"/>
      <c r="R35" s="220">
        <f t="shared" si="3"/>
        <v>3</v>
      </c>
      <c r="S35" s="253" t="s">
        <v>1138</v>
      </c>
      <c r="T35" s="253" t="s">
        <v>1139</v>
      </c>
      <c r="U35" s="253"/>
      <c r="V35" s="221"/>
      <c r="W35" s="222" t="s">
        <v>1311</v>
      </c>
      <c r="X35" s="25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row>
    <row r="36" spans="1:59" s="16" customFormat="1" ht="79.5" customHeight="1" x14ac:dyDescent="0.2">
      <c r="A36" s="218" t="s">
        <v>1189</v>
      </c>
      <c r="B36" s="218" t="s">
        <v>1172</v>
      </c>
      <c r="C36" s="218" t="s">
        <v>1416</v>
      </c>
      <c r="D36" s="218" t="s">
        <v>1222</v>
      </c>
      <c r="E36" s="218" t="s">
        <v>1217</v>
      </c>
      <c r="F36" s="219">
        <v>1</v>
      </c>
      <c r="G36" s="219">
        <v>1</v>
      </c>
      <c r="H36" s="219">
        <v>1</v>
      </c>
      <c r="I36" s="219">
        <v>1</v>
      </c>
      <c r="J36" s="219">
        <v>1</v>
      </c>
      <c r="K36" s="219">
        <v>1</v>
      </c>
      <c r="L36" s="219">
        <v>1</v>
      </c>
      <c r="M36" s="219">
        <v>1</v>
      </c>
      <c r="N36" s="219">
        <v>1</v>
      </c>
      <c r="O36" s="219">
        <v>1</v>
      </c>
      <c r="P36" s="219">
        <v>1</v>
      </c>
      <c r="Q36" s="219">
        <v>1</v>
      </c>
      <c r="R36" s="220">
        <f t="shared" si="3"/>
        <v>12</v>
      </c>
      <c r="S36" s="253" t="s">
        <v>1147</v>
      </c>
      <c r="T36" s="253"/>
      <c r="U36" s="253"/>
      <c r="V36" s="218"/>
      <c r="W36" s="222" t="s">
        <v>1311</v>
      </c>
      <c r="X36" s="25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row>
    <row r="37" spans="1:59" s="16" customFormat="1" ht="78.75" customHeight="1" x14ac:dyDescent="0.2">
      <c r="A37" s="218" t="s">
        <v>1189</v>
      </c>
      <c r="B37" s="218" t="s">
        <v>1172</v>
      </c>
      <c r="C37" s="218" t="s">
        <v>1444</v>
      </c>
      <c r="D37" s="218" t="s">
        <v>1220</v>
      </c>
      <c r="E37" s="218" t="s">
        <v>1221</v>
      </c>
      <c r="F37" s="219">
        <v>1</v>
      </c>
      <c r="G37" s="219">
        <v>1</v>
      </c>
      <c r="H37" s="219">
        <v>1</v>
      </c>
      <c r="I37" s="219">
        <v>1</v>
      </c>
      <c r="J37" s="219">
        <v>1</v>
      </c>
      <c r="K37" s="219">
        <v>1</v>
      </c>
      <c r="L37" s="219">
        <v>1</v>
      </c>
      <c r="M37" s="219">
        <v>1</v>
      </c>
      <c r="N37" s="219">
        <v>1</v>
      </c>
      <c r="O37" s="219">
        <v>1</v>
      </c>
      <c r="P37" s="219">
        <v>1</v>
      </c>
      <c r="Q37" s="219">
        <v>1</v>
      </c>
      <c r="R37" s="220">
        <f t="shared" ref="R37:R44" si="4">SUM(F37:Q37)</f>
        <v>12</v>
      </c>
      <c r="S37" s="253" t="s">
        <v>1147</v>
      </c>
      <c r="T37" s="253"/>
      <c r="U37" s="253"/>
      <c r="V37" s="218"/>
      <c r="W37" s="219" t="s">
        <v>1320</v>
      </c>
      <c r="X37" s="25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row>
    <row r="38" spans="1:59" s="16" customFormat="1" ht="66.75" customHeight="1" x14ac:dyDescent="0.2">
      <c r="A38" s="218" t="s">
        <v>1186</v>
      </c>
      <c r="B38" s="218" t="s">
        <v>1175</v>
      </c>
      <c r="C38" s="221" t="s">
        <v>1427</v>
      </c>
      <c r="D38" s="221" t="s">
        <v>1428</v>
      </c>
      <c r="E38" s="218" t="s">
        <v>1266</v>
      </c>
      <c r="F38" s="222">
        <v>1</v>
      </c>
      <c r="G38" s="222">
        <v>1</v>
      </c>
      <c r="H38" s="222">
        <v>1</v>
      </c>
      <c r="I38" s="222">
        <v>1</v>
      </c>
      <c r="J38" s="222">
        <v>1</v>
      </c>
      <c r="K38" s="222">
        <v>1</v>
      </c>
      <c r="L38" s="222">
        <v>1</v>
      </c>
      <c r="M38" s="222">
        <v>1</v>
      </c>
      <c r="N38" s="222">
        <v>1</v>
      </c>
      <c r="O38" s="222">
        <v>1</v>
      </c>
      <c r="P38" s="222">
        <v>1</v>
      </c>
      <c r="Q38" s="222">
        <v>1</v>
      </c>
      <c r="R38" s="220">
        <f t="shared" si="4"/>
        <v>12</v>
      </c>
      <c r="S38" s="253" t="s">
        <v>1138</v>
      </c>
      <c r="T38" s="253"/>
      <c r="U38" s="253"/>
      <c r="V38" s="218"/>
      <c r="W38" s="253" t="s">
        <v>1331</v>
      </c>
      <c r="X38" s="25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row>
    <row r="39" spans="1:59" s="16" customFormat="1" ht="56.25" customHeight="1" x14ac:dyDescent="0.2">
      <c r="A39" s="218" t="s">
        <v>1186</v>
      </c>
      <c r="B39" s="218" t="s">
        <v>1175</v>
      </c>
      <c r="C39" s="221" t="s">
        <v>1265</v>
      </c>
      <c r="D39" s="221" t="s">
        <v>1429</v>
      </c>
      <c r="E39" s="221" t="s">
        <v>1267</v>
      </c>
      <c r="F39" s="222">
        <v>1</v>
      </c>
      <c r="G39" s="222">
        <v>1</v>
      </c>
      <c r="H39" s="222">
        <v>1</v>
      </c>
      <c r="I39" s="222">
        <v>1</v>
      </c>
      <c r="J39" s="222">
        <v>1</v>
      </c>
      <c r="K39" s="222">
        <v>1</v>
      </c>
      <c r="L39" s="222">
        <v>1</v>
      </c>
      <c r="M39" s="222">
        <v>1</v>
      </c>
      <c r="N39" s="222">
        <v>1</v>
      </c>
      <c r="O39" s="222">
        <v>1</v>
      </c>
      <c r="P39" s="222">
        <v>1</v>
      </c>
      <c r="Q39" s="222">
        <v>1</v>
      </c>
      <c r="R39" s="220">
        <f t="shared" si="4"/>
        <v>12</v>
      </c>
      <c r="S39" s="253" t="s">
        <v>1138</v>
      </c>
      <c r="T39" s="253"/>
      <c r="U39" s="253"/>
      <c r="V39" s="221"/>
      <c r="W39" s="253" t="s">
        <v>1332</v>
      </c>
      <c r="X39" s="25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row>
    <row r="40" spans="1:59" s="16" customFormat="1" ht="52.5" customHeight="1" x14ac:dyDescent="0.2">
      <c r="A40" s="218" t="s">
        <v>1186</v>
      </c>
      <c r="B40" s="218" t="s">
        <v>1175</v>
      </c>
      <c r="C40" s="221" t="s">
        <v>1265</v>
      </c>
      <c r="D40" s="221" t="s">
        <v>1430</v>
      </c>
      <c r="E40" s="218" t="s">
        <v>1268</v>
      </c>
      <c r="F40" s="222">
        <v>1</v>
      </c>
      <c r="G40" s="222">
        <v>1</v>
      </c>
      <c r="H40" s="222">
        <v>1</v>
      </c>
      <c r="I40" s="222">
        <v>1</v>
      </c>
      <c r="J40" s="222">
        <v>1</v>
      </c>
      <c r="K40" s="222">
        <v>1</v>
      </c>
      <c r="L40" s="222">
        <v>1</v>
      </c>
      <c r="M40" s="222">
        <v>1</v>
      </c>
      <c r="N40" s="222">
        <v>1</v>
      </c>
      <c r="O40" s="222">
        <v>1</v>
      </c>
      <c r="P40" s="222">
        <v>1</v>
      </c>
      <c r="Q40" s="222">
        <v>1</v>
      </c>
      <c r="R40" s="220">
        <f t="shared" si="4"/>
        <v>12</v>
      </c>
      <c r="S40" s="253" t="s">
        <v>1138</v>
      </c>
      <c r="T40" s="253"/>
      <c r="U40" s="253"/>
      <c r="V40" s="218"/>
      <c r="W40" s="253" t="s">
        <v>1331</v>
      </c>
      <c r="X40" s="25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row>
    <row r="41" spans="1:59" s="16" customFormat="1" ht="88.5" customHeight="1" x14ac:dyDescent="0.2">
      <c r="A41" s="218" t="s">
        <v>1189</v>
      </c>
      <c r="B41" s="218" t="s">
        <v>1176</v>
      </c>
      <c r="C41" s="218" t="s">
        <v>1417</v>
      </c>
      <c r="D41" s="221" t="s">
        <v>1418</v>
      </c>
      <c r="E41" s="221" t="s">
        <v>1218</v>
      </c>
      <c r="F41" s="222"/>
      <c r="G41" s="222"/>
      <c r="H41" s="222">
        <v>1</v>
      </c>
      <c r="I41" s="222"/>
      <c r="J41" s="222"/>
      <c r="K41" s="222">
        <v>1</v>
      </c>
      <c r="L41" s="222"/>
      <c r="M41" s="222"/>
      <c r="N41" s="222">
        <v>1</v>
      </c>
      <c r="O41" s="222"/>
      <c r="P41" s="222"/>
      <c r="Q41" s="222">
        <v>1</v>
      </c>
      <c r="R41" s="220">
        <f t="shared" si="4"/>
        <v>4</v>
      </c>
      <c r="S41" s="253" t="s">
        <v>1219</v>
      </c>
      <c r="T41" s="253"/>
      <c r="U41" s="532"/>
      <c r="V41" s="221"/>
      <c r="W41" s="254" t="s">
        <v>1319</v>
      </c>
      <c r="X41" s="25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row>
    <row r="42" spans="1:59" s="16" customFormat="1" ht="69" customHeight="1" x14ac:dyDescent="0.2">
      <c r="A42" s="218" t="s">
        <v>1189</v>
      </c>
      <c r="B42" s="218" t="s">
        <v>1448</v>
      </c>
      <c r="C42" s="218" t="s">
        <v>1446</v>
      </c>
      <c r="D42" s="221" t="s">
        <v>1450</v>
      </c>
      <c r="E42" s="223" t="s">
        <v>1272</v>
      </c>
      <c r="F42" s="222"/>
      <c r="G42" s="222"/>
      <c r="H42" s="222">
        <v>1</v>
      </c>
      <c r="I42" s="222"/>
      <c r="J42" s="222"/>
      <c r="K42" s="222">
        <v>1</v>
      </c>
      <c r="L42" s="222"/>
      <c r="M42" s="222"/>
      <c r="N42" s="222">
        <v>1</v>
      </c>
      <c r="O42" s="222"/>
      <c r="P42" s="222"/>
      <c r="Q42" s="222">
        <v>1</v>
      </c>
      <c r="R42" s="220">
        <f t="shared" si="4"/>
        <v>4</v>
      </c>
      <c r="S42" s="253" t="s">
        <v>1147</v>
      </c>
      <c r="T42" s="253"/>
      <c r="U42" s="253"/>
      <c r="V42" s="221"/>
      <c r="W42" s="222" t="s">
        <v>1322</v>
      </c>
      <c r="X42" s="25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row>
    <row r="43" spans="1:59" s="16" customFormat="1" ht="72" customHeight="1" x14ac:dyDescent="0.2">
      <c r="A43" s="218" t="s">
        <v>1192</v>
      </c>
      <c r="B43" s="218" t="s">
        <v>1180</v>
      </c>
      <c r="C43" s="221" t="s">
        <v>1431</v>
      </c>
      <c r="D43" s="221" t="s">
        <v>1291</v>
      </c>
      <c r="E43" s="221" t="s">
        <v>1292</v>
      </c>
      <c r="F43" s="222"/>
      <c r="G43" s="222"/>
      <c r="H43" s="222">
        <v>1</v>
      </c>
      <c r="I43" s="222">
        <v>1</v>
      </c>
      <c r="J43" s="222">
        <v>1</v>
      </c>
      <c r="K43" s="222">
        <v>1</v>
      </c>
      <c r="L43" s="222">
        <v>1</v>
      </c>
      <c r="M43" s="222">
        <v>1</v>
      </c>
      <c r="N43" s="222">
        <v>1</v>
      </c>
      <c r="O43" s="222">
        <v>1</v>
      </c>
      <c r="P43" s="222">
        <v>1</v>
      </c>
      <c r="Q43" s="222"/>
      <c r="R43" s="220">
        <f t="shared" si="4"/>
        <v>9</v>
      </c>
      <c r="S43" s="253" t="s">
        <v>1139</v>
      </c>
      <c r="T43" s="253"/>
      <c r="U43" s="253"/>
      <c r="V43" s="221"/>
      <c r="W43" s="222" t="s">
        <v>1333</v>
      </c>
      <c r="X43" s="25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row>
    <row r="44" spans="1:59" s="16" customFormat="1" ht="66" customHeight="1" x14ac:dyDescent="0.2">
      <c r="A44" s="218" t="s">
        <v>1192</v>
      </c>
      <c r="B44" s="218" t="s">
        <v>1180</v>
      </c>
      <c r="C44" s="221" t="s">
        <v>1290</v>
      </c>
      <c r="D44" s="221" t="s">
        <v>1296</v>
      </c>
      <c r="E44" s="218" t="s">
        <v>1293</v>
      </c>
      <c r="F44" s="219"/>
      <c r="G44" s="219"/>
      <c r="H44" s="219">
        <v>1</v>
      </c>
      <c r="I44" s="219"/>
      <c r="J44" s="219"/>
      <c r="K44" s="219">
        <v>1</v>
      </c>
      <c r="L44" s="219"/>
      <c r="M44" s="219"/>
      <c r="N44" s="219">
        <v>1</v>
      </c>
      <c r="O44" s="219"/>
      <c r="P44" s="219"/>
      <c r="Q44" s="219">
        <v>1</v>
      </c>
      <c r="R44" s="220">
        <f t="shared" si="4"/>
        <v>4</v>
      </c>
      <c r="S44" s="253" t="s">
        <v>1147</v>
      </c>
      <c r="T44" s="253"/>
      <c r="U44" s="253"/>
      <c r="V44" s="218"/>
      <c r="W44" s="222" t="s">
        <v>1333</v>
      </c>
      <c r="X44" s="25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row>
    <row r="45" spans="1:59" s="16" customFormat="1" ht="64.5" customHeight="1" x14ac:dyDescent="0.2">
      <c r="A45" s="218" t="s">
        <v>1192</v>
      </c>
      <c r="B45" s="218" t="s">
        <v>1180</v>
      </c>
      <c r="C45" s="221" t="s">
        <v>1290</v>
      </c>
      <c r="D45" s="221" t="s">
        <v>1297</v>
      </c>
      <c r="E45" s="221" t="s">
        <v>1294</v>
      </c>
      <c r="F45" s="222"/>
      <c r="G45" s="222"/>
      <c r="H45" s="222"/>
      <c r="I45" s="222"/>
      <c r="J45" s="222"/>
      <c r="K45" s="222"/>
      <c r="L45" s="222"/>
      <c r="M45" s="222"/>
      <c r="N45" s="222">
        <v>1</v>
      </c>
      <c r="O45" s="222"/>
      <c r="P45" s="222"/>
      <c r="Q45" s="222"/>
      <c r="R45" s="220">
        <f t="shared" ref="R45:R49" si="5">SUM(F45:Q45)</f>
        <v>1</v>
      </c>
      <c r="S45" s="253" t="s">
        <v>1147</v>
      </c>
      <c r="T45" s="253"/>
      <c r="U45" s="253"/>
      <c r="V45" s="221"/>
      <c r="W45" s="222" t="s">
        <v>1333</v>
      </c>
      <c r="X45" s="25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row>
    <row r="46" spans="1:59" s="16" customFormat="1" ht="69" customHeight="1" x14ac:dyDescent="0.2">
      <c r="A46" s="218" t="s">
        <v>1192</v>
      </c>
      <c r="B46" s="218" t="s">
        <v>1180</v>
      </c>
      <c r="C46" s="221" t="s">
        <v>1290</v>
      </c>
      <c r="D46" s="221" t="s">
        <v>1298</v>
      </c>
      <c r="E46" s="218" t="s">
        <v>1295</v>
      </c>
      <c r="F46" s="219"/>
      <c r="G46" s="219"/>
      <c r="H46" s="219"/>
      <c r="I46" s="219"/>
      <c r="J46" s="219"/>
      <c r="K46" s="219"/>
      <c r="L46" s="219"/>
      <c r="M46" s="219"/>
      <c r="N46" s="219"/>
      <c r="O46" s="219">
        <v>1</v>
      </c>
      <c r="P46" s="219"/>
      <c r="Q46" s="219"/>
      <c r="R46" s="220">
        <f t="shared" si="5"/>
        <v>1</v>
      </c>
      <c r="S46" s="253" t="s">
        <v>1142</v>
      </c>
      <c r="T46" s="253"/>
      <c r="U46" s="253"/>
      <c r="V46" s="218"/>
      <c r="W46" s="222" t="s">
        <v>1333</v>
      </c>
      <c r="X46" s="25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row>
    <row r="47" spans="1:59" s="16" customFormat="1" ht="47.25" customHeight="1" x14ac:dyDescent="0.2">
      <c r="A47" s="218" t="s">
        <v>1192</v>
      </c>
      <c r="B47" s="528" t="s">
        <v>1372</v>
      </c>
      <c r="C47" s="529" t="s">
        <v>1435</v>
      </c>
      <c r="D47" s="218" t="s">
        <v>1436</v>
      </c>
      <c r="E47" s="218" t="s">
        <v>1334</v>
      </c>
      <c r="F47" s="219"/>
      <c r="G47" s="219"/>
      <c r="H47" s="219"/>
      <c r="I47" s="219"/>
      <c r="J47" s="219"/>
      <c r="K47" s="219"/>
      <c r="L47" s="219">
        <v>1</v>
      </c>
      <c r="M47" s="219"/>
      <c r="N47" s="219"/>
      <c r="O47" s="219"/>
      <c r="P47" s="219"/>
      <c r="Q47" s="219"/>
      <c r="R47" s="220">
        <f>SUM(F47:Q47)</f>
        <v>1</v>
      </c>
      <c r="S47" s="253" t="s">
        <v>1138</v>
      </c>
      <c r="T47" s="253"/>
      <c r="U47" s="253"/>
      <c r="V47" s="218"/>
      <c r="W47" s="219" t="s">
        <v>1333</v>
      </c>
      <c r="X47" s="25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row>
    <row r="48" spans="1:59" s="16" customFormat="1" ht="46.5" customHeight="1" x14ac:dyDescent="0.2">
      <c r="A48" s="218" t="s">
        <v>1192</v>
      </c>
      <c r="B48" s="218" t="s">
        <v>1181</v>
      </c>
      <c r="C48" s="529" t="s">
        <v>1435</v>
      </c>
      <c r="D48" s="218" t="s">
        <v>1437</v>
      </c>
      <c r="E48" s="221" t="s">
        <v>1353</v>
      </c>
      <c r="F48" s="222"/>
      <c r="G48" s="222"/>
      <c r="H48" s="222"/>
      <c r="I48" s="222"/>
      <c r="J48" s="222"/>
      <c r="K48" s="222"/>
      <c r="L48" s="222"/>
      <c r="M48" s="222">
        <v>1</v>
      </c>
      <c r="N48" s="222"/>
      <c r="O48" s="222"/>
      <c r="P48" s="222"/>
      <c r="Q48" s="222"/>
      <c r="R48" s="220">
        <f t="shared" si="5"/>
        <v>1</v>
      </c>
      <c r="S48" s="253" t="s">
        <v>1142</v>
      </c>
      <c r="T48" s="253"/>
      <c r="U48" s="253"/>
      <c r="V48" s="221"/>
      <c r="W48" s="222" t="s">
        <v>1333</v>
      </c>
      <c r="X48" s="25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row>
    <row r="49" spans="1:59" s="16" customFormat="1" ht="51.75" customHeight="1" x14ac:dyDescent="0.2">
      <c r="A49" s="218" t="s">
        <v>1192</v>
      </c>
      <c r="B49" s="218" t="s">
        <v>1181</v>
      </c>
      <c r="C49" s="529" t="s">
        <v>1435</v>
      </c>
      <c r="D49" s="218" t="s">
        <v>1438</v>
      </c>
      <c r="E49" s="218" t="s">
        <v>1354</v>
      </c>
      <c r="F49" s="219"/>
      <c r="G49" s="219"/>
      <c r="H49" s="219"/>
      <c r="I49" s="219"/>
      <c r="J49" s="219"/>
      <c r="K49" s="219"/>
      <c r="L49" s="219"/>
      <c r="M49" s="219"/>
      <c r="N49" s="219">
        <v>1</v>
      </c>
      <c r="O49" s="219"/>
      <c r="P49" s="219"/>
      <c r="Q49" s="219"/>
      <c r="R49" s="220">
        <f t="shared" si="5"/>
        <v>1</v>
      </c>
      <c r="S49" s="253" t="s">
        <v>1138</v>
      </c>
      <c r="T49" s="253"/>
      <c r="U49" s="253"/>
      <c r="V49" s="218"/>
      <c r="W49" s="219" t="s">
        <v>1333</v>
      </c>
      <c r="X49" s="25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row>
    <row r="50" spans="1:59" s="16" customFormat="1" ht="55.5" customHeight="1" x14ac:dyDescent="0.2">
      <c r="A50" s="218" t="s">
        <v>1192</v>
      </c>
      <c r="B50" s="218" t="s">
        <v>1181</v>
      </c>
      <c r="C50" s="529" t="s">
        <v>1435</v>
      </c>
      <c r="D50" s="218" t="s">
        <v>1439</v>
      </c>
      <c r="E50" s="218" t="s">
        <v>1373</v>
      </c>
      <c r="F50" s="219">
        <v>1</v>
      </c>
      <c r="G50" s="219"/>
      <c r="H50" s="219"/>
      <c r="I50" s="219"/>
      <c r="J50" s="219"/>
      <c r="K50" s="219"/>
      <c r="L50" s="219"/>
      <c r="M50" s="219"/>
      <c r="N50" s="219"/>
      <c r="O50" s="219"/>
      <c r="P50" s="219"/>
      <c r="Q50" s="219"/>
      <c r="R50" s="220">
        <f t="shared" ref="R50" si="6">SUM(F50:Q50)</f>
        <v>1</v>
      </c>
      <c r="S50" s="253" t="s">
        <v>1147</v>
      </c>
      <c r="T50" s="253"/>
      <c r="U50" s="253"/>
      <c r="V50" s="218"/>
      <c r="W50" s="219" t="s">
        <v>1333</v>
      </c>
      <c r="X50" s="25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row>
    <row r="51" spans="1:59" s="16" customFormat="1" ht="75.75" customHeight="1" x14ac:dyDescent="0.2">
      <c r="A51" s="218" t="s">
        <v>1192</v>
      </c>
      <c r="B51" s="218" t="s">
        <v>1181</v>
      </c>
      <c r="C51" s="529" t="s">
        <v>1435</v>
      </c>
      <c r="D51" s="218" t="s">
        <v>1440</v>
      </c>
      <c r="E51" s="218" t="s">
        <v>1355</v>
      </c>
      <c r="F51" s="222"/>
      <c r="G51" s="222"/>
      <c r="H51" s="222"/>
      <c r="I51" s="222"/>
      <c r="J51" s="222"/>
      <c r="K51" s="222"/>
      <c r="L51" s="222"/>
      <c r="M51" s="222"/>
      <c r="N51" s="222"/>
      <c r="O51" s="222"/>
      <c r="P51" s="222">
        <v>1</v>
      </c>
      <c r="Q51" s="222"/>
      <c r="R51" s="220">
        <f t="shared" ref="R51" si="7">SUM(F51:Q51)</f>
        <v>1</v>
      </c>
      <c r="S51" s="253" t="s">
        <v>1147</v>
      </c>
      <c r="T51" s="253"/>
      <c r="U51" s="253"/>
      <c r="V51" s="221"/>
      <c r="W51" s="222" t="s">
        <v>1333</v>
      </c>
      <c r="X51" s="25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row>
    <row r="52" spans="1:59" s="16" customFormat="1" ht="58.5" customHeight="1" x14ac:dyDescent="0.2">
      <c r="A52" s="218" t="s">
        <v>1192</v>
      </c>
      <c r="B52" s="218" t="s">
        <v>1182</v>
      </c>
      <c r="C52" s="221" t="s">
        <v>1432</v>
      </c>
      <c r="D52" s="221" t="s">
        <v>1433</v>
      </c>
      <c r="E52" s="221" t="s">
        <v>1299</v>
      </c>
      <c r="F52" s="222"/>
      <c r="G52" s="222"/>
      <c r="H52" s="222">
        <v>1</v>
      </c>
      <c r="I52" s="222"/>
      <c r="J52" s="222"/>
      <c r="K52" s="222">
        <v>1</v>
      </c>
      <c r="L52" s="222"/>
      <c r="M52" s="222"/>
      <c r="N52" s="222">
        <v>1</v>
      </c>
      <c r="O52" s="222"/>
      <c r="P52" s="222"/>
      <c r="Q52" s="222">
        <v>1</v>
      </c>
      <c r="R52" s="220">
        <f>SUM(F52:Q52)</f>
        <v>4</v>
      </c>
      <c r="S52" s="253" t="s">
        <v>1147</v>
      </c>
      <c r="T52" s="253"/>
      <c r="U52" s="253"/>
      <c r="V52" s="221"/>
      <c r="W52" s="222" t="s">
        <v>1325</v>
      </c>
      <c r="X52" s="25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row>
    <row r="53" spans="1:59" s="16" customFormat="1" ht="48.75" customHeight="1" x14ac:dyDescent="0.2">
      <c r="A53" s="218" t="s">
        <v>1192</v>
      </c>
      <c r="B53" s="218" t="s">
        <v>1182</v>
      </c>
      <c r="C53" s="221" t="s">
        <v>1432</v>
      </c>
      <c r="D53" s="221" t="s">
        <v>1434</v>
      </c>
      <c r="E53" s="218" t="s">
        <v>1300</v>
      </c>
      <c r="F53" s="219"/>
      <c r="G53" s="219"/>
      <c r="H53" s="219">
        <v>1</v>
      </c>
      <c r="I53" s="219"/>
      <c r="J53" s="219"/>
      <c r="K53" s="219">
        <v>1</v>
      </c>
      <c r="L53" s="219"/>
      <c r="M53" s="219"/>
      <c r="N53" s="219">
        <v>1</v>
      </c>
      <c r="O53" s="219"/>
      <c r="P53" s="219"/>
      <c r="Q53" s="219">
        <v>1</v>
      </c>
      <c r="R53" s="220">
        <f>SUM(F53:Q53)</f>
        <v>4</v>
      </c>
      <c r="S53" s="253" t="s">
        <v>1147</v>
      </c>
      <c r="T53" s="253"/>
      <c r="U53" s="253"/>
      <c r="V53" s="218"/>
      <c r="W53" s="222" t="s">
        <v>1333</v>
      </c>
      <c r="X53" s="25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row>
    <row r="54" spans="1:59" s="16" customFormat="1" ht="93" customHeight="1" x14ac:dyDescent="0.2">
      <c r="A54" s="218" t="s">
        <v>1193</v>
      </c>
      <c r="B54" s="218" t="s">
        <v>1183</v>
      </c>
      <c r="C54" s="221" t="s">
        <v>1447</v>
      </c>
      <c r="D54" s="218" t="s">
        <v>1197</v>
      </c>
      <c r="E54" s="221" t="s">
        <v>1406</v>
      </c>
      <c r="F54" s="219"/>
      <c r="G54" s="219">
        <v>1</v>
      </c>
      <c r="H54" s="219"/>
      <c r="I54" s="219"/>
      <c r="J54" s="219"/>
      <c r="K54" s="219"/>
      <c r="L54" s="219"/>
      <c r="M54" s="219"/>
      <c r="N54" s="219"/>
      <c r="O54" s="219"/>
      <c r="P54" s="219"/>
      <c r="Q54" s="219"/>
      <c r="R54" s="220">
        <v>1</v>
      </c>
      <c r="S54" s="538" t="s">
        <v>1147</v>
      </c>
      <c r="T54" s="538" t="s">
        <v>1400</v>
      </c>
      <c r="U54" s="253"/>
      <c r="V54" s="218"/>
      <c r="W54" s="253" t="s">
        <v>1319</v>
      </c>
      <c r="X54" s="25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row>
    <row r="55" spans="1:59" s="16" customFormat="1" ht="77.25" customHeight="1" x14ac:dyDescent="0.2">
      <c r="A55" s="513" t="s">
        <v>1193</v>
      </c>
      <c r="B55" s="218" t="s">
        <v>1183</v>
      </c>
      <c r="C55" s="218" t="s">
        <v>1393</v>
      </c>
      <c r="D55" s="218" t="s">
        <v>1276</v>
      </c>
      <c r="E55" s="218" t="s">
        <v>1282</v>
      </c>
      <c r="F55" s="516"/>
      <c r="G55" s="516"/>
      <c r="H55" s="516"/>
      <c r="I55" s="516">
        <v>1</v>
      </c>
      <c r="J55" s="516"/>
      <c r="K55" s="516"/>
      <c r="L55" s="516"/>
      <c r="M55" s="516">
        <v>1</v>
      </c>
      <c r="N55" s="518"/>
      <c r="O55" s="518"/>
      <c r="P55" s="523"/>
      <c r="Q55" s="516">
        <v>2</v>
      </c>
      <c r="R55" s="220">
        <f>SUM(F55:Q55)</f>
        <v>4</v>
      </c>
      <c r="S55" s="539" t="s">
        <v>1367</v>
      </c>
      <c r="T55" s="539" t="s">
        <v>1368</v>
      </c>
      <c r="U55" s="539"/>
      <c r="V55" s="515"/>
      <c r="W55" s="514" t="s">
        <v>1311</v>
      </c>
      <c r="X55" s="25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row>
    <row r="56" spans="1:59" s="16" customFormat="1" ht="90.75" customHeight="1" x14ac:dyDescent="0.2">
      <c r="A56" s="218" t="s">
        <v>1193</v>
      </c>
      <c r="B56" s="218" t="s">
        <v>1183</v>
      </c>
      <c r="C56" s="221" t="s">
        <v>1382</v>
      </c>
      <c r="D56" s="218" t="s">
        <v>1279</v>
      </c>
      <c r="E56" s="221" t="s">
        <v>1277</v>
      </c>
      <c r="F56" s="222">
        <v>1</v>
      </c>
      <c r="G56" s="222"/>
      <c r="H56" s="222"/>
      <c r="I56" s="222"/>
      <c r="J56" s="222"/>
      <c r="K56" s="222"/>
      <c r="L56" s="222"/>
      <c r="M56" s="222"/>
      <c r="N56" s="222"/>
      <c r="O56" s="222"/>
      <c r="P56" s="222"/>
      <c r="Q56" s="222"/>
      <c r="R56" s="220">
        <f>SUM(F56:Q56)</f>
        <v>1</v>
      </c>
      <c r="S56" s="253" t="s">
        <v>1142</v>
      </c>
      <c r="T56" s="253"/>
      <c r="U56" s="253"/>
      <c r="V56" s="221"/>
      <c r="W56" s="253" t="s">
        <v>1309</v>
      </c>
      <c r="X56" s="25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row>
    <row r="57" spans="1:59" s="16" customFormat="1" ht="86.25" customHeight="1" x14ac:dyDescent="0.2">
      <c r="A57" s="218" t="s">
        <v>1193</v>
      </c>
      <c r="B57" s="218" t="s">
        <v>1183</v>
      </c>
      <c r="C57" s="221" t="s">
        <v>1382</v>
      </c>
      <c r="D57" s="218" t="s">
        <v>1280</v>
      </c>
      <c r="E57" s="221" t="s">
        <v>1278</v>
      </c>
      <c r="F57" s="222"/>
      <c r="G57" s="222"/>
      <c r="H57" s="222"/>
      <c r="I57" s="222">
        <v>1</v>
      </c>
      <c r="J57" s="222"/>
      <c r="K57" s="222"/>
      <c r="L57" s="222"/>
      <c r="M57" s="222">
        <v>1</v>
      </c>
      <c r="N57" s="222"/>
      <c r="O57" s="222"/>
      <c r="P57" s="222"/>
      <c r="Q57" s="222">
        <v>1</v>
      </c>
      <c r="R57" s="220">
        <f>SUM(F57:Q57)</f>
        <v>3</v>
      </c>
      <c r="S57" s="253" t="s">
        <v>1138</v>
      </c>
      <c r="T57" s="253" t="s">
        <v>1139</v>
      </c>
      <c r="U57" s="253"/>
      <c r="V57" s="221"/>
      <c r="W57" s="253" t="s">
        <v>1309</v>
      </c>
      <c r="X57" s="25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row>
    <row r="58" spans="1:59" s="16" customFormat="1" ht="90" customHeight="1" x14ac:dyDescent="0.2">
      <c r="A58" s="218" t="s">
        <v>1193</v>
      </c>
      <c r="B58" s="218" t="s">
        <v>1183</v>
      </c>
      <c r="C58" s="218" t="s">
        <v>1402</v>
      </c>
      <c r="D58" s="218" t="s">
        <v>1286</v>
      </c>
      <c r="E58" s="218" t="s">
        <v>1301</v>
      </c>
      <c r="F58" s="222">
        <v>1</v>
      </c>
      <c r="G58" s="222">
        <v>1</v>
      </c>
      <c r="H58" s="222">
        <v>1</v>
      </c>
      <c r="I58" s="222">
        <v>1</v>
      </c>
      <c r="J58" s="222">
        <v>1</v>
      </c>
      <c r="K58" s="222">
        <v>1</v>
      </c>
      <c r="L58" s="222">
        <v>1</v>
      </c>
      <c r="M58" s="222">
        <v>1</v>
      </c>
      <c r="N58" s="222">
        <v>1</v>
      </c>
      <c r="O58" s="222">
        <v>1</v>
      </c>
      <c r="P58" s="222">
        <v>1</v>
      </c>
      <c r="Q58" s="222">
        <v>1</v>
      </c>
      <c r="R58" s="220">
        <f>SUM(F58:Q58)</f>
        <v>12</v>
      </c>
      <c r="S58" s="253" t="s">
        <v>1147</v>
      </c>
      <c r="T58" s="253"/>
      <c r="U58" s="253"/>
      <c r="V58" s="221"/>
      <c r="W58" s="253" t="s">
        <v>1314</v>
      </c>
      <c r="X58" s="25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row>
    <row r="59" spans="1:59" s="16" customFormat="1" ht="90" customHeight="1" x14ac:dyDescent="0.2">
      <c r="A59" s="218" t="s">
        <v>1193</v>
      </c>
      <c r="B59" s="218" t="s">
        <v>1183</v>
      </c>
      <c r="C59" s="218" t="s">
        <v>1402</v>
      </c>
      <c r="D59" s="218" t="s">
        <v>1287</v>
      </c>
      <c r="E59" s="218" t="s">
        <v>1302</v>
      </c>
      <c r="F59" s="222">
        <v>1</v>
      </c>
      <c r="G59" s="222">
        <v>1</v>
      </c>
      <c r="H59" s="222">
        <v>1</v>
      </c>
      <c r="I59" s="222">
        <v>1</v>
      </c>
      <c r="J59" s="222">
        <v>1</v>
      </c>
      <c r="K59" s="222">
        <v>1</v>
      </c>
      <c r="L59" s="222">
        <v>1</v>
      </c>
      <c r="M59" s="222">
        <v>1</v>
      </c>
      <c r="N59" s="222">
        <v>1</v>
      </c>
      <c r="O59" s="222">
        <v>1</v>
      </c>
      <c r="P59" s="222">
        <v>1</v>
      </c>
      <c r="Q59" s="222">
        <v>1</v>
      </c>
      <c r="R59" s="220">
        <f>SUM(F59:Q59)</f>
        <v>12</v>
      </c>
      <c r="S59" s="253" t="s">
        <v>1138</v>
      </c>
      <c r="T59" s="253"/>
      <c r="U59" s="253"/>
      <c r="V59" s="221"/>
      <c r="W59" s="253" t="s">
        <v>1314</v>
      </c>
      <c r="X59" s="25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row>
    <row r="60" spans="1:59" s="16" customFormat="1" ht="81" customHeight="1" x14ac:dyDescent="0.2">
      <c r="A60" s="218" t="s">
        <v>1193</v>
      </c>
      <c r="B60" s="218" t="s">
        <v>1183</v>
      </c>
      <c r="C60" s="218" t="s">
        <v>1402</v>
      </c>
      <c r="D60" s="218" t="s">
        <v>1403</v>
      </c>
      <c r="E60" s="218" t="s">
        <v>1303</v>
      </c>
      <c r="F60" s="222"/>
      <c r="G60" s="222"/>
      <c r="H60" s="222"/>
      <c r="I60" s="222">
        <v>1</v>
      </c>
      <c r="J60" s="222"/>
      <c r="K60" s="222"/>
      <c r="L60" s="222"/>
      <c r="M60" s="222"/>
      <c r="N60" s="222"/>
      <c r="O60" s="222"/>
      <c r="P60" s="222"/>
      <c r="Q60" s="222"/>
      <c r="R60" s="220">
        <v>1</v>
      </c>
      <c r="S60" s="253" t="s">
        <v>1284</v>
      </c>
      <c r="T60" s="253"/>
      <c r="U60" s="253"/>
      <c r="V60" s="221"/>
      <c r="W60" s="253" t="s">
        <v>1315</v>
      </c>
      <c r="X60" s="25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row>
    <row r="61" spans="1:59" s="16" customFormat="1" ht="87.75" customHeight="1" x14ac:dyDescent="0.2">
      <c r="A61" s="218" t="s">
        <v>1189</v>
      </c>
      <c r="B61" s="218" t="s">
        <v>1183</v>
      </c>
      <c r="C61" s="221" t="s">
        <v>1443</v>
      </c>
      <c r="D61" s="221" t="s">
        <v>1449</v>
      </c>
      <c r="E61" s="221" t="s">
        <v>1275</v>
      </c>
      <c r="F61" s="222">
        <v>1</v>
      </c>
      <c r="G61" s="222">
        <v>1</v>
      </c>
      <c r="H61" s="222">
        <v>1</v>
      </c>
      <c r="I61" s="222">
        <v>1</v>
      </c>
      <c r="J61" s="222">
        <v>1</v>
      </c>
      <c r="K61" s="222">
        <v>1</v>
      </c>
      <c r="L61" s="222">
        <v>1</v>
      </c>
      <c r="M61" s="222">
        <v>1</v>
      </c>
      <c r="N61" s="222">
        <v>1</v>
      </c>
      <c r="O61" s="222">
        <v>1</v>
      </c>
      <c r="P61" s="222">
        <v>1</v>
      </c>
      <c r="Q61" s="222">
        <v>1</v>
      </c>
      <c r="R61" s="220">
        <f>SUM(F61:Q61)</f>
        <v>12</v>
      </c>
      <c r="S61" s="253" t="s">
        <v>1147</v>
      </c>
      <c r="T61" s="253"/>
      <c r="U61" s="253"/>
      <c r="V61" s="221"/>
      <c r="W61" s="254" t="s">
        <v>1324</v>
      </c>
      <c r="X61" s="25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row>
    <row r="62" spans="1:59" s="16" customFormat="1" ht="96.75" customHeight="1" x14ac:dyDescent="0.2">
      <c r="A62" s="218" t="s">
        <v>1189</v>
      </c>
      <c r="B62" s="218" t="s">
        <v>1183</v>
      </c>
      <c r="C62" s="221" t="s">
        <v>1425</v>
      </c>
      <c r="D62" s="221" t="s">
        <v>1426</v>
      </c>
      <c r="E62" s="221" t="s">
        <v>1274</v>
      </c>
      <c r="F62" s="222">
        <v>1</v>
      </c>
      <c r="G62" s="222">
        <v>1</v>
      </c>
      <c r="H62" s="222">
        <v>1</v>
      </c>
      <c r="I62" s="222">
        <v>1</v>
      </c>
      <c r="J62" s="222">
        <v>1</v>
      </c>
      <c r="K62" s="222">
        <v>1</v>
      </c>
      <c r="L62" s="222">
        <v>1</v>
      </c>
      <c r="M62" s="222">
        <v>1</v>
      </c>
      <c r="N62" s="222">
        <v>1</v>
      </c>
      <c r="O62" s="222">
        <v>1</v>
      </c>
      <c r="P62" s="222">
        <v>1</v>
      </c>
      <c r="Q62" s="222">
        <v>1</v>
      </c>
      <c r="R62" s="220">
        <f t="shared" ref="R62" si="8">SUM(F62:Q62)</f>
        <v>12</v>
      </c>
      <c r="S62" s="253" t="s">
        <v>1154</v>
      </c>
      <c r="T62" s="253"/>
      <c r="U62" s="253"/>
      <c r="V62" s="221"/>
      <c r="W62" s="254" t="s">
        <v>1324</v>
      </c>
      <c r="X62" s="25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row>
    <row r="63" spans="1:59" s="16" customFormat="1" ht="91.5" customHeight="1" x14ac:dyDescent="0.2">
      <c r="A63" s="218" t="s">
        <v>1193</v>
      </c>
      <c r="B63" s="218" t="s">
        <v>1183</v>
      </c>
      <c r="C63" s="221" t="s">
        <v>1404</v>
      </c>
      <c r="D63" s="221" t="s">
        <v>1405</v>
      </c>
      <c r="E63" s="221" t="s">
        <v>1205</v>
      </c>
      <c r="F63" s="222"/>
      <c r="G63" s="222"/>
      <c r="H63" s="222"/>
      <c r="I63" s="222">
        <v>1</v>
      </c>
      <c r="J63" s="222"/>
      <c r="K63" s="222"/>
      <c r="L63" s="222"/>
      <c r="M63" s="222">
        <v>1</v>
      </c>
      <c r="N63" s="222"/>
      <c r="O63" s="222"/>
      <c r="P63" s="222"/>
      <c r="Q63" s="222">
        <v>1</v>
      </c>
      <c r="R63" s="220">
        <f>SUM(F63:Q63)</f>
        <v>3</v>
      </c>
      <c r="S63" s="253" t="s">
        <v>1147</v>
      </c>
      <c r="T63" s="253"/>
      <c r="U63" s="253"/>
      <c r="V63" s="221"/>
      <c r="W63" s="253" t="s">
        <v>1310</v>
      </c>
      <c r="X63" s="25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row>
    <row r="64" spans="1:59" s="16" customFormat="1" ht="76.5" x14ac:dyDescent="0.2">
      <c r="A64" s="513" t="s">
        <v>1193</v>
      </c>
      <c r="B64" s="218" t="s">
        <v>1183</v>
      </c>
      <c r="C64" s="218" t="s">
        <v>1383</v>
      </c>
      <c r="D64" s="218" t="s">
        <v>1384</v>
      </c>
      <c r="E64" s="218" t="s">
        <v>1357</v>
      </c>
      <c r="F64" s="516"/>
      <c r="G64" s="516"/>
      <c r="H64" s="516"/>
      <c r="I64" s="516"/>
      <c r="J64" s="516"/>
      <c r="K64" s="516"/>
      <c r="L64" s="516"/>
      <c r="M64" s="517">
        <v>1</v>
      </c>
      <c r="N64" s="518"/>
      <c r="O64" s="518"/>
      <c r="P64" s="518"/>
      <c r="Q64" s="518"/>
      <c r="R64" s="220">
        <f t="shared" ref="R64:R74" si="9">SUM(F64:Q64)</f>
        <v>1</v>
      </c>
      <c r="S64" s="539" t="s">
        <v>1358</v>
      </c>
      <c r="T64" s="539"/>
      <c r="U64" s="541"/>
      <c r="V64" s="515"/>
      <c r="W64" s="514" t="s">
        <v>1310</v>
      </c>
      <c r="X64" s="25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row>
    <row r="65" spans="1:59" s="16" customFormat="1" ht="76.5" x14ac:dyDescent="0.2">
      <c r="A65" s="513" t="s">
        <v>1193</v>
      </c>
      <c r="B65" s="218" t="s">
        <v>1183</v>
      </c>
      <c r="C65" s="218" t="s">
        <v>1383</v>
      </c>
      <c r="D65" s="218" t="s">
        <v>1385</v>
      </c>
      <c r="E65" s="218" t="s">
        <v>1349</v>
      </c>
      <c r="F65" s="519"/>
      <c r="G65" s="519"/>
      <c r="H65" s="517">
        <v>1</v>
      </c>
      <c r="I65" s="519"/>
      <c r="J65" s="519"/>
      <c r="K65" s="517">
        <v>1</v>
      </c>
      <c r="L65" s="519"/>
      <c r="M65" s="520"/>
      <c r="N65" s="517">
        <v>1</v>
      </c>
      <c r="O65" s="520"/>
      <c r="P65" s="520"/>
      <c r="Q65" s="517">
        <v>3</v>
      </c>
      <c r="R65" s="220">
        <f t="shared" si="9"/>
        <v>6</v>
      </c>
      <c r="S65" s="539" t="s">
        <v>1350</v>
      </c>
      <c r="T65" s="539"/>
      <c r="U65" s="541"/>
      <c r="V65" s="515"/>
      <c r="W65" s="514" t="s">
        <v>1310</v>
      </c>
      <c r="X65" s="25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row>
    <row r="66" spans="1:59" s="16" customFormat="1" ht="76.5" x14ac:dyDescent="0.2">
      <c r="A66" s="513" t="s">
        <v>1193</v>
      </c>
      <c r="B66" s="218" t="s">
        <v>1183</v>
      </c>
      <c r="C66" s="218" t="s">
        <v>1383</v>
      </c>
      <c r="D66" s="218" t="s">
        <v>1386</v>
      </c>
      <c r="E66" s="218" t="s">
        <v>1359</v>
      </c>
      <c r="F66" s="516"/>
      <c r="G66" s="516"/>
      <c r="H66" s="517">
        <v>1</v>
      </c>
      <c r="I66" s="516"/>
      <c r="J66" s="516"/>
      <c r="K66" s="516"/>
      <c r="L66" s="516"/>
      <c r="M66" s="516"/>
      <c r="N66" s="518"/>
      <c r="O66" s="518"/>
      <c r="P66" s="518"/>
      <c r="Q66" s="518"/>
      <c r="R66" s="220">
        <f t="shared" si="9"/>
        <v>1</v>
      </c>
      <c r="S66" s="539" t="s">
        <v>1360</v>
      </c>
      <c r="T66" s="539"/>
      <c r="U66" s="539"/>
      <c r="V66" s="515"/>
      <c r="W66" s="514" t="s">
        <v>1310</v>
      </c>
      <c r="X66" s="25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row>
    <row r="67" spans="1:59" s="16" customFormat="1" ht="80.25" customHeight="1" x14ac:dyDescent="0.2">
      <c r="A67" s="513" t="s">
        <v>1193</v>
      </c>
      <c r="B67" s="218" t="s">
        <v>1183</v>
      </c>
      <c r="C67" s="218" t="s">
        <v>1383</v>
      </c>
      <c r="D67" s="218" t="s">
        <v>1387</v>
      </c>
      <c r="E67" s="218" t="s">
        <v>1361</v>
      </c>
      <c r="F67" s="516"/>
      <c r="G67" s="516"/>
      <c r="H67" s="516"/>
      <c r="I67" s="517">
        <v>1</v>
      </c>
      <c r="J67" s="516"/>
      <c r="K67" s="516"/>
      <c r="L67" s="516"/>
      <c r="M67" s="516"/>
      <c r="N67" s="518"/>
      <c r="O67" s="518"/>
      <c r="P67" s="518"/>
      <c r="Q67" s="526">
        <v>1</v>
      </c>
      <c r="R67" s="220">
        <f t="shared" si="9"/>
        <v>2</v>
      </c>
      <c r="S67" s="539" t="s">
        <v>1283</v>
      </c>
      <c r="T67" s="539"/>
      <c r="U67" s="539"/>
      <c r="V67" s="515"/>
      <c r="W67" s="514" t="s">
        <v>1310</v>
      </c>
      <c r="X67" s="25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row>
    <row r="68" spans="1:59" s="16" customFormat="1" ht="83.25" customHeight="1" x14ac:dyDescent="0.2">
      <c r="A68" s="513" t="s">
        <v>1193</v>
      </c>
      <c r="B68" s="218" t="s">
        <v>1183</v>
      </c>
      <c r="C68" s="218" t="s">
        <v>1383</v>
      </c>
      <c r="D68" s="218" t="s">
        <v>1388</v>
      </c>
      <c r="E68" s="218" t="s">
        <v>1362</v>
      </c>
      <c r="F68" s="521"/>
      <c r="G68" s="521"/>
      <c r="H68" s="521"/>
      <c r="I68" s="521"/>
      <c r="J68" s="521"/>
      <c r="K68" s="517">
        <v>1</v>
      </c>
      <c r="L68" s="521"/>
      <c r="M68" s="517">
        <v>1</v>
      </c>
      <c r="N68" s="517"/>
      <c r="O68" s="517">
        <v>1</v>
      </c>
      <c r="P68" s="517"/>
      <c r="Q68" s="517">
        <v>3</v>
      </c>
      <c r="R68" s="220">
        <f t="shared" si="9"/>
        <v>6</v>
      </c>
      <c r="S68" s="539" t="s">
        <v>1363</v>
      </c>
      <c r="T68" s="539"/>
      <c r="U68" s="539"/>
      <c r="V68" s="515"/>
      <c r="W68" s="514" t="s">
        <v>1310</v>
      </c>
      <c r="X68" s="25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row>
    <row r="69" spans="1:59" s="16" customFormat="1" ht="103.5" customHeight="1" x14ac:dyDescent="0.2">
      <c r="A69" s="513" t="s">
        <v>1193</v>
      </c>
      <c r="B69" s="218" t="s">
        <v>1183</v>
      </c>
      <c r="C69" s="218" t="s">
        <v>1383</v>
      </c>
      <c r="D69" s="218" t="s">
        <v>1389</v>
      </c>
      <c r="E69" s="218" t="s">
        <v>1364</v>
      </c>
      <c r="F69" s="516"/>
      <c r="G69" s="516"/>
      <c r="H69" s="516"/>
      <c r="I69" s="516"/>
      <c r="J69" s="517">
        <v>1</v>
      </c>
      <c r="K69" s="522"/>
      <c r="L69" s="516"/>
      <c r="M69" s="516"/>
      <c r="N69" s="518"/>
      <c r="O69" s="518"/>
      <c r="P69" s="518"/>
      <c r="Q69" s="518"/>
      <c r="R69" s="220">
        <f t="shared" si="9"/>
        <v>1</v>
      </c>
      <c r="S69" s="539" t="s">
        <v>1285</v>
      </c>
      <c r="T69" s="539"/>
      <c r="U69" s="539"/>
      <c r="V69" s="515"/>
      <c r="W69" s="514" t="s">
        <v>1310</v>
      </c>
      <c r="X69" s="25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row>
    <row r="70" spans="1:59" s="16" customFormat="1" ht="107.25" customHeight="1" x14ac:dyDescent="0.2">
      <c r="A70" s="513" t="s">
        <v>1193</v>
      </c>
      <c r="B70" s="218" t="s">
        <v>1183</v>
      </c>
      <c r="C70" s="218" t="s">
        <v>1390</v>
      </c>
      <c r="D70" s="218" t="s">
        <v>1391</v>
      </c>
      <c r="E70" s="218" t="s">
        <v>1457</v>
      </c>
      <c r="F70" s="516"/>
      <c r="G70" s="516"/>
      <c r="H70" s="516"/>
      <c r="I70" s="519"/>
      <c r="J70" s="519"/>
      <c r="K70" s="516">
        <v>1</v>
      </c>
      <c r="L70" s="519"/>
      <c r="M70" s="516">
        <v>1</v>
      </c>
      <c r="N70" s="520"/>
      <c r="O70" s="516">
        <v>1</v>
      </c>
      <c r="P70" s="520"/>
      <c r="Q70" s="516">
        <v>3</v>
      </c>
      <c r="R70" s="220">
        <f t="shared" si="9"/>
        <v>6</v>
      </c>
      <c r="S70" s="539" t="s">
        <v>1351</v>
      </c>
      <c r="T70" s="539" t="s">
        <v>1352</v>
      </c>
      <c r="U70" s="539" t="s">
        <v>1138</v>
      </c>
      <c r="V70" s="515"/>
      <c r="W70" s="514" t="s">
        <v>1310</v>
      </c>
      <c r="X70" s="25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row>
    <row r="71" spans="1:59" s="16" customFormat="1" ht="106.5" customHeight="1" x14ac:dyDescent="0.2">
      <c r="A71" s="513" t="s">
        <v>1193</v>
      </c>
      <c r="B71" s="218" t="s">
        <v>1183</v>
      </c>
      <c r="C71" s="218" t="s">
        <v>1390</v>
      </c>
      <c r="D71" s="218" t="s">
        <v>1392</v>
      </c>
      <c r="E71" s="218" t="s">
        <v>1281</v>
      </c>
      <c r="F71" s="516"/>
      <c r="G71" s="516"/>
      <c r="H71" s="516"/>
      <c r="I71" s="516"/>
      <c r="J71" s="516"/>
      <c r="K71" s="516"/>
      <c r="L71" s="516">
        <v>1</v>
      </c>
      <c r="M71" s="516"/>
      <c r="N71" s="518"/>
      <c r="O71" s="518"/>
      <c r="P71" s="518"/>
      <c r="Q71" s="518"/>
      <c r="R71" s="220">
        <f t="shared" si="9"/>
        <v>1</v>
      </c>
      <c r="S71" s="539" t="s">
        <v>1365</v>
      </c>
      <c r="T71" s="539" t="s">
        <v>1366</v>
      </c>
      <c r="U71" s="539"/>
      <c r="V71" s="515"/>
      <c r="W71" s="514" t="s">
        <v>1310</v>
      </c>
      <c r="X71" s="25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row>
    <row r="72" spans="1:59" s="16" customFormat="1" ht="76.5" x14ac:dyDescent="0.2">
      <c r="A72" s="218" t="s">
        <v>1193</v>
      </c>
      <c r="B72" s="218" t="s">
        <v>1183</v>
      </c>
      <c r="C72" s="218" t="s">
        <v>1394</v>
      </c>
      <c r="D72" s="218" t="s">
        <v>1395</v>
      </c>
      <c r="E72" s="218" t="s">
        <v>1289</v>
      </c>
      <c r="F72" s="222"/>
      <c r="G72" s="222"/>
      <c r="H72" s="222"/>
      <c r="I72" s="222"/>
      <c r="J72" s="222"/>
      <c r="K72" s="222"/>
      <c r="L72" s="222">
        <v>1</v>
      </c>
      <c r="M72" s="222"/>
      <c r="N72" s="222"/>
      <c r="O72" s="222"/>
      <c r="P72" s="222"/>
      <c r="Q72" s="222"/>
      <c r="R72" s="220">
        <f t="shared" si="9"/>
        <v>1</v>
      </c>
      <c r="S72" s="253" t="s">
        <v>1142</v>
      </c>
      <c r="T72" s="253"/>
      <c r="U72" s="253"/>
      <c r="V72" s="221"/>
      <c r="W72" s="253" t="s">
        <v>1312</v>
      </c>
      <c r="X72" s="25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row>
    <row r="73" spans="1:59" s="16" customFormat="1" ht="76.5" x14ac:dyDescent="0.2">
      <c r="A73" s="218" t="s">
        <v>1193</v>
      </c>
      <c r="B73" s="218" t="s">
        <v>1183</v>
      </c>
      <c r="C73" s="218" t="s">
        <v>1394</v>
      </c>
      <c r="D73" s="218" t="s">
        <v>1396</v>
      </c>
      <c r="E73" s="218" t="s">
        <v>1288</v>
      </c>
      <c r="F73" s="222"/>
      <c r="G73" s="222"/>
      <c r="H73" s="222"/>
      <c r="I73" s="222"/>
      <c r="J73" s="222"/>
      <c r="K73" s="222"/>
      <c r="L73" s="222">
        <v>1</v>
      </c>
      <c r="M73" s="222"/>
      <c r="N73" s="222"/>
      <c r="O73" s="222"/>
      <c r="P73" s="222"/>
      <c r="Q73" s="222"/>
      <c r="R73" s="220">
        <f t="shared" si="9"/>
        <v>1</v>
      </c>
      <c r="S73" s="253" t="s">
        <v>1142</v>
      </c>
      <c r="T73" s="253"/>
      <c r="U73" s="253"/>
      <c r="V73" s="221"/>
      <c r="W73" s="253" t="s">
        <v>1313</v>
      </c>
      <c r="X73" s="25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242"/>
      <c r="BA73" s="242"/>
      <c r="BB73" s="242"/>
      <c r="BC73" s="242"/>
      <c r="BD73" s="242"/>
      <c r="BE73" s="242"/>
      <c r="BF73" s="242"/>
      <c r="BG73" s="242"/>
    </row>
    <row r="74" spans="1:59" s="16" customFormat="1" ht="76.5" x14ac:dyDescent="0.2">
      <c r="A74" s="218" t="s">
        <v>1193</v>
      </c>
      <c r="B74" s="218" t="s">
        <v>1183</v>
      </c>
      <c r="C74" s="218" t="s">
        <v>1394</v>
      </c>
      <c r="D74" s="218" t="s">
        <v>1397</v>
      </c>
      <c r="E74" s="218" t="s">
        <v>1370</v>
      </c>
      <c r="F74" s="524">
        <v>1</v>
      </c>
      <c r="G74" s="524">
        <v>1</v>
      </c>
      <c r="H74" s="524">
        <v>1</v>
      </c>
      <c r="I74" s="524">
        <v>1</v>
      </c>
      <c r="J74" s="524">
        <v>1</v>
      </c>
      <c r="K74" s="524">
        <v>1</v>
      </c>
      <c r="L74" s="524">
        <v>1</v>
      </c>
      <c r="M74" s="524">
        <v>1</v>
      </c>
      <c r="N74" s="524">
        <v>1</v>
      </c>
      <c r="O74" s="524">
        <v>1</v>
      </c>
      <c r="P74" s="524">
        <v>1</v>
      </c>
      <c r="Q74" s="525">
        <v>1</v>
      </c>
      <c r="R74" s="220">
        <f t="shared" si="9"/>
        <v>12</v>
      </c>
      <c r="S74" s="538" t="s">
        <v>1138</v>
      </c>
      <c r="T74" s="538" t="s">
        <v>1139</v>
      </c>
      <c r="U74" s="538" t="s">
        <v>1369</v>
      </c>
      <c r="V74" s="515"/>
      <c r="W74" s="514" t="s">
        <v>1458</v>
      </c>
      <c r="X74" s="25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row>
    <row r="75" spans="1:59" s="16" customFormat="1" ht="86.25" customHeight="1" x14ac:dyDescent="0.2">
      <c r="A75" s="218" t="s">
        <v>1193</v>
      </c>
      <c r="B75" s="218" t="s">
        <v>1398</v>
      </c>
      <c r="C75" s="218" t="s">
        <v>1394</v>
      </c>
      <c r="D75" s="218" t="s">
        <v>1401</v>
      </c>
      <c r="E75" s="218" t="s">
        <v>1399</v>
      </c>
      <c r="F75" s="524"/>
      <c r="G75" s="524"/>
      <c r="H75" s="524"/>
      <c r="I75" s="524"/>
      <c r="J75" s="524"/>
      <c r="K75" s="524"/>
      <c r="L75" s="524"/>
      <c r="M75" s="524"/>
      <c r="N75" s="524"/>
      <c r="O75" s="524"/>
      <c r="P75" s="524">
        <v>1</v>
      </c>
      <c r="Q75" s="525"/>
      <c r="R75" s="220">
        <v>1</v>
      </c>
      <c r="S75" s="538" t="s">
        <v>1152</v>
      </c>
      <c r="T75" s="538"/>
      <c r="U75" s="538"/>
      <c r="V75" s="515"/>
      <c r="W75" s="514" t="s">
        <v>1458</v>
      </c>
      <c r="X75" s="25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42"/>
      <c r="AX75" s="242"/>
      <c r="AY75" s="242"/>
      <c r="AZ75" s="242"/>
      <c r="BA75" s="242"/>
      <c r="BB75" s="242"/>
      <c r="BC75" s="242"/>
      <c r="BD75" s="242"/>
      <c r="BE75" s="242"/>
      <c r="BF75" s="242"/>
      <c r="BG75" s="242"/>
    </row>
    <row r="76" spans="1:59" s="16" customFormat="1" ht="91.5" customHeight="1" x14ac:dyDescent="0.2">
      <c r="A76" s="218" t="s">
        <v>1193</v>
      </c>
      <c r="B76" s="527" t="s">
        <v>1380</v>
      </c>
      <c r="C76" s="218" t="s">
        <v>1381</v>
      </c>
      <c r="D76" s="218" t="s">
        <v>1229</v>
      </c>
      <c r="E76" s="221" t="s">
        <v>1198</v>
      </c>
      <c r="F76" s="219">
        <v>1</v>
      </c>
      <c r="G76" s="219">
        <v>1</v>
      </c>
      <c r="H76" s="219">
        <v>1</v>
      </c>
      <c r="I76" s="219">
        <v>1</v>
      </c>
      <c r="J76" s="219">
        <v>1</v>
      </c>
      <c r="K76" s="219">
        <v>1</v>
      </c>
      <c r="L76" s="219">
        <v>1</v>
      </c>
      <c r="M76" s="219">
        <v>1</v>
      </c>
      <c r="N76" s="219">
        <v>1</v>
      </c>
      <c r="O76" s="219">
        <v>1</v>
      </c>
      <c r="P76" s="219">
        <v>1</v>
      </c>
      <c r="Q76" s="219">
        <v>1</v>
      </c>
      <c r="R76" s="220">
        <f>SUM(F76:Q76)</f>
        <v>12</v>
      </c>
      <c r="S76" s="253" t="s">
        <v>1199</v>
      </c>
      <c r="T76" s="253"/>
      <c r="U76" s="532"/>
      <c r="V76" s="221"/>
      <c r="W76" s="253" t="s">
        <v>1307</v>
      </c>
      <c r="X76" s="25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242"/>
      <c r="AZ76" s="242"/>
      <c r="BA76" s="242"/>
      <c r="BB76" s="242"/>
      <c r="BC76" s="242"/>
      <c r="BD76" s="242"/>
      <c r="BE76" s="242"/>
      <c r="BF76" s="242"/>
      <c r="BG76" s="242"/>
    </row>
    <row r="77" spans="1:59" s="16" customFormat="1" ht="86.25" customHeight="1" x14ac:dyDescent="0.2">
      <c r="A77" s="218" t="s">
        <v>1193</v>
      </c>
      <c r="B77" s="527" t="s">
        <v>1380</v>
      </c>
      <c r="C77" s="218" t="s">
        <v>1381</v>
      </c>
      <c r="D77" s="218" t="s">
        <v>1232</v>
      </c>
      <c r="E77" s="218" t="s">
        <v>1200</v>
      </c>
      <c r="F77" s="219">
        <v>1</v>
      </c>
      <c r="G77" s="219">
        <v>1</v>
      </c>
      <c r="H77" s="219">
        <v>1</v>
      </c>
      <c r="I77" s="219">
        <v>1</v>
      </c>
      <c r="J77" s="219">
        <v>1</v>
      </c>
      <c r="K77" s="219">
        <v>1</v>
      </c>
      <c r="L77" s="219">
        <v>1</v>
      </c>
      <c r="M77" s="219">
        <v>1</v>
      </c>
      <c r="N77" s="219">
        <v>1</v>
      </c>
      <c r="O77" s="219">
        <v>1</v>
      </c>
      <c r="P77" s="219">
        <v>1</v>
      </c>
      <c r="Q77" s="219">
        <v>1</v>
      </c>
      <c r="R77" s="220">
        <f>SUM(F77:Q77)</f>
        <v>12</v>
      </c>
      <c r="S77" s="253" t="s">
        <v>1138</v>
      </c>
      <c r="T77" s="253"/>
      <c r="U77" s="253"/>
      <c r="V77" s="218"/>
      <c r="W77" s="253" t="s">
        <v>1307</v>
      </c>
      <c r="X77" s="25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row>
    <row r="78" spans="1:59" s="16" customFormat="1" ht="81.75" customHeight="1" x14ac:dyDescent="0.2">
      <c r="A78" s="218" t="s">
        <v>1193</v>
      </c>
      <c r="B78" s="527" t="s">
        <v>1380</v>
      </c>
      <c r="C78" s="218" t="s">
        <v>1381</v>
      </c>
      <c r="D78" s="218" t="s">
        <v>1233</v>
      </c>
      <c r="E78" s="221" t="s">
        <v>1201</v>
      </c>
      <c r="F78" s="219">
        <v>1</v>
      </c>
      <c r="G78" s="219">
        <v>1</v>
      </c>
      <c r="H78" s="219">
        <v>1</v>
      </c>
      <c r="I78" s="219">
        <v>1</v>
      </c>
      <c r="J78" s="219">
        <v>1</v>
      </c>
      <c r="K78" s="219">
        <v>1</v>
      </c>
      <c r="L78" s="219">
        <v>1</v>
      </c>
      <c r="M78" s="219">
        <v>1</v>
      </c>
      <c r="N78" s="219">
        <v>1</v>
      </c>
      <c r="O78" s="219">
        <v>1</v>
      </c>
      <c r="P78" s="219">
        <v>1</v>
      </c>
      <c r="Q78" s="219">
        <v>1</v>
      </c>
      <c r="R78" s="220">
        <f>SUM(F78:Q78)</f>
        <v>12</v>
      </c>
      <c r="S78" s="253" t="s">
        <v>1138</v>
      </c>
      <c r="T78" s="253"/>
      <c r="U78" s="253"/>
      <c r="V78" s="221"/>
      <c r="W78" s="253" t="s">
        <v>1308</v>
      </c>
      <c r="X78" s="25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row>
    <row r="79" spans="1:59" s="16" customFormat="1" ht="83.25" customHeight="1" x14ac:dyDescent="0.2">
      <c r="A79" s="218" t="s">
        <v>1193</v>
      </c>
      <c r="B79" s="527" t="s">
        <v>1380</v>
      </c>
      <c r="C79" s="218" t="s">
        <v>1381</v>
      </c>
      <c r="D79" s="218" t="s">
        <v>1239</v>
      </c>
      <c r="E79" s="218" t="s">
        <v>1202</v>
      </c>
      <c r="F79" s="219"/>
      <c r="G79" s="219"/>
      <c r="H79" s="219">
        <v>1</v>
      </c>
      <c r="I79" s="219"/>
      <c r="J79" s="219"/>
      <c r="K79" s="219">
        <v>1</v>
      </c>
      <c r="L79" s="219"/>
      <c r="M79" s="219"/>
      <c r="N79" s="219">
        <v>1</v>
      </c>
      <c r="O79" s="219"/>
      <c r="P79" s="219"/>
      <c r="Q79" s="219">
        <v>1</v>
      </c>
      <c r="R79" s="220">
        <f>SUM(F79:Q79)</f>
        <v>4</v>
      </c>
      <c r="S79" s="253" t="s">
        <v>1147</v>
      </c>
      <c r="T79" s="253"/>
      <c r="U79" s="253"/>
      <c r="V79" s="218"/>
      <c r="W79" s="253" t="s">
        <v>1307</v>
      </c>
      <c r="X79" s="25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row>
    <row r="80" spans="1:59" s="16" customFormat="1" ht="79.5" customHeight="1" x14ac:dyDescent="0.2">
      <c r="A80" s="218" t="s">
        <v>1193</v>
      </c>
      <c r="B80" s="218" t="s">
        <v>1184</v>
      </c>
      <c r="C80" s="221" t="s">
        <v>1451</v>
      </c>
      <c r="D80" s="218" t="s">
        <v>1452</v>
      </c>
      <c r="E80" s="218" t="s">
        <v>1230</v>
      </c>
      <c r="F80" s="219">
        <v>1</v>
      </c>
      <c r="G80" s="219">
        <v>1</v>
      </c>
      <c r="H80" s="219">
        <v>1</v>
      </c>
      <c r="I80" s="219">
        <v>1</v>
      </c>
      <c r="J80" s="219">
        <v>1</v>
      </c>
      <c r="K80" s="219">
        <v>1</v>
      </c>
      <c r="L80" s="219">
        <v>1</v>
      </c>
      <c r="M80" s="219">
        <v>1</v>
      </c>
      <c r="N80" s="219">
        <v>1</v>
      </c>
      <c r="O80" s="219">
        <v>1</v>
      </c>
      <c r="P80" s="219">
        <v>1</v>
      </c>
      <c r="Q80" s="219">
        <v>1</v>
      </c>
      <c r="R80" s="220">
        <f t="shared" ref="R80:R81" si="10">SUM(F80:Q80)</f>
        <v>12</v>
      </c>
      <c r="S80" s="253" t="s">
        <v>1138</v>
      </c>
      <c r="T80" s="253" t="s">
        <v>1139</v>
      </c>
      <c r="U80" s="253"/>
      <c r="V80" s="218"/>
      <c r="W80" s="219" t="s">
        <v>1325</v>
      </c>
      <c r="X80" s="25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row>
    <row r="81" spans="1:59" s="16" customFormat="1" ht="72.75" customHeight="1" x14ac:dyDescent="0.2">
      <c r="A81" s="218" t="s">
        <v>1193</v>
      </c>
      <c r="B81" s="218" t="s">
        <v>1184</v>
      </c>
      <c r="C81" s="221" t="s">
        <v>1451</v>
      </c>
      <c r="D81" s="218" t="s">
        <v>1453</v>
      </c>
      <c r="E81" s="221" t="s">
        <v>1231</v>
      </c>
      <c r="F81" s="222">
        <v>1</v>
      </c>
      <c r="G81" s="222">
        <v>1</v>
      </c>
      <c r="H81" s="222">
        <v>1</v>
      </c>
      <c r="I81" s="222">
        <v>1</v>
      </c>
      <c r="J81" s="222">
        <v>1</v>
      </c>
      <c r="K81" s="222">
        <v>1</v>
      </c>
      <c r="L81" s="222">
        <v>1</v>
      </c>
      <c r="M81" s="222">
        <v>1</v>
      </c>
      <c r="N81" s="222">
        <v>1</v>
      </c>
      <c r="O81" s="222">
        <v>1</v>
      </c>
      <c r="P81" s="222">
        <v>1</v>
      </c>
      <c r="Q81" s="222">
        <v>1</v>
      </c>
      <c r="R81" s="220">
        <f t="shared" si="10"/>
        <v>12</v>
      </c>
      <c r="S81" s="253" t="s">
        <v>1139</v>
      </c>
      <c r="T81" s="253" t="s">
        <v>1148</v>
      </c>
      <c r="U81" s="253"/>
      <c r="V81" s="221"/>
      <c r="W81" s="219" t="s">
        <v>1325</v>
      </c>
      <c r="X81" s="25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row>
    <row r="82" spans="1:59" s="16" customFormat="1" ht="76.5" customHeight="1" x14ac:dyDescent="0.2">
      <c r="A82" s="218" t="s">
        <v>1193</v>
      </c>
      <c r="B82" s="218" t="s">
        <v>1184</v>
      </c>
      <c r="C82" s="221" t="s">
        <v>1451</v>
      </c>
      <c r="D82" s="218" t="s">
        <v>1454</v>
      </c>
      <c r="E82" s="218" t="s">
        <v>1238</v>
      </c>
      <c r="F82" s="222">
        <v>1</v>
      </c>
      <c r="G82" s="222">
        <v>1</v>
      </c>
      <c r="H82" s="222">
        <v>1</v>
      </c>
      <c r="I82" s="222">
        <v>1</v>
      </c>
      <c r="J82" s="222">
        <v>1</v>
      </c>
      <c r="K82" s="222">
        <v>1</v>
      </c>
      <c r="L82" s="222">
        <v>1</v>
      </c>
      <c r="M82" s="222">
        <v>1</v>
      </c>
      <c r="N82" s="222">
        <v>1</v>
      </c>
      <c r="O82" s="222">
        <v>1</v>
      </c>
      <c r="P82" s="222">
        <v>1</v>
      </c>
      <c r="Q82" s="222">
        <v>1</v>
      </c>
      <c r="R82" s="220">
        <f t="shared" ref="R82:R84" si="11">SUM(F82:Q82)</f>
        <v>12</v>
      </c>
      <c r="S82" s="253" t="s">
        <v>1234</v>
      </c>
      <c r="T82" s="253" t="s">
        <v>1139</v>
      </c>
      <c r="U82" s="532"/>
      <c r="V82" s="218"/>
      <c r="W82" s="219" t="s">
        <v>1325</v>
      </c>
      <c r="X82" s="25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row>
    <row r="83" spans="1:59" s="16" customFormat="1" ht="73.5" customHeight="1" x14ac:dyDescent="0.2">
      <c r="A83" s="218" t="s">
        <v>1193</v>
      </c>
      <c r="B83" s="218" t="s">
        <v>1184</v>
      </c>
      <c r="C83" s="221" t="s">
        <v>1451</v>
      </c>
      <c r="D83" s="218" t="s">
        <v>1455</v>
      </c>
      <c r="E83" s="221" t="s">
        <v>1240</v>
      </c>
      <c r="F83" s="222">
        <v>1</v>
      </c>
      <c r="G83" s="222">
        <v>1</v>
      </c>
      <c r="H83" s="222">
        <v>1</v>
      </c>
      <c r="I83" s="222">
        <v>1</v>
      </c>
      <c r="J83" s="222">
        <v>1</v>
      </c>
      <c r="K83" s="222">
        <v>1</v>
      </c>
      <c r="L83" s="222">
        <v>1</v>
      </c>
      <c r="M83" s="222">
        <v>1</v>
      </c>
      <c r="N83" s="222">
        <v>1</v>
      </c>
      <c r="O83" s="222">
        <v>1</v>
      </c>
      <c r="P83" s="222">
        <v>1</v>
      </c>
      <c r="Q83" s="222">
        <v>1</v>
      </c>
      <c r="R83" s="220">
        <f t="shared" si="11"/>
        <v>12</v>
      </c>
      <c r="S83" s="253" t="s">
        <v>1147</v>
      </c>
      <c r="T83" s="253"/>
      <c r="U83" s="253"/>
      <c r="V83" s="221"/>
      <c r="W83" s="253" t="s">
        <v>1326</v>
      </c>
      <c r="X83" s="25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row>
    <row r="84" spans="1:59" s="16" customFormat="1" ht="72" customHeight="1" x14ac:dyDescent="0.2">
      <c r="A84" s="218" t="s">
        <v>1193</v>
      </c>
      <c r="B84" s="218" t="s">
        <v>1184</v>
      </c>
      <c r="C84" s="221" t="s">
        <v>1451</v>
      </c>
      <c r="D84" s="218" t="s">
        <v>1456</v>
      </c>
      <c r="E84" s="218" t="s">
        <v>1241</v>
      </c>
      <c r="F84" s="222">
        <v>1</v>
      </c>
      <c r="G84" s="222">
        <v>1</v>
      </c>
      <c r="H84" s="222">
        <v>1</v>
      </c>
      <c r="I84" s="222">
        <v>1</v>
      </c>
      <c r="J84" s="222">
        <v>1</v>
      </c>
      <c r="K84" s="222">
        <v>1</v>
      </c>
      <c r="L84" s="222">
        <v>1</v>
      </c>
      <c r="M84" s="222">
        <v>1</v>
      </c>
      <c r="N84" s="222">
        <v>1</v>
      </c>
      <c r="O84" s="222">
        <v>1</v>
      </c>
      <c r="P84" s="222">
        <v>1</v>
      </c>
      <c r="Q84" s="222">
        <v>1</v>
      </c>
      <c r="R84" s="220">
        <f t="shared" si="11"/>
        <v>12</v>
      </c>
      <c r="S84" s="253" t="s">
        <v>1147</v>
      </c>
      <c r="T84" s="253"/>
      <c r="U84" s="253"/>
      <c r="V84" s="218"/>
      <c r="W84" s="253" t="s">
        <v>1308</v>
      </c>
      <c r="X84" s="25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2"/>
      <c r="AY84" s="242"/>
      <c r="AZ84" s="242"/>
      <c r="BA84" s="242"/>
      <c r="BB84" s="242"/>
      <c r="BC84" s="242"/>
      <c r="BD84" s="242"/>
      <c r="BE84" s="242"/>
      <c r="BF84" s="242"/>
      <c r="BG84" s="242"/>
    </row>
    <row r="85" spans="1:59" s="16" customFormat="1" ht="72" customHeight="1" x14ac:dyDescent="0.2">
      <c r="A85" s="218" t="s">
        <v>1193</v>
      </c>
      <c r="B85" s="527" t="s">
        <v>1380</v>
      </c>
      <c r="C85" s="218" t="s">
        <v>1375</v>
      </c>
      <c r="D85" s="218" t="s">
        <v>1374</v>
      </c>
      <c r="E85" s="218" t="s">
        <v>1203</v>
      </c>
      <c r="F85" s="219"/>
      <c r="G85" s="219"/>
      <c r="H85" s="219"/>
      <c r="I85" s="219"/>
      <c r="J85" s="219"/>
      <c r="K85" s="219">
        <v>1</v>
      </c>
      <c r="L85" s="219"/>
      <c r="M85" s="219"/>
      <c r="N85" s="219"/>
      <c r="O85" s="219"/>
      <c r="P85" s="219"/>
      <c r="Q85" s="219">
        <v>1</v>
      </c>
      <c r="R85" s="220">
        <f t="shared" ref="R85:R88" si="12">SUM(F85:Q85)</f>
        <v>2</v>
      </c>
      <c r="S85" s="253" t="s">
        <v>1138</v>
      </c>
      <c r="T85" s="253" t="s">
        <v>1154</v>
      </c>
      <c r="U85" s="253"/>
      <c r="V85" s="218"/>
      <c r="W85" s="253" t="s">
        <v>1304</v>
      </c>
      <c r="X85" s="25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2"/>
      <c r="BE85" s="242"/>
      <c r="BF85" s="242"/>
      <c r="BG85" s="242"/>
    </row>
    <row r="86" spans="1:59" s="16" customFormat="1" ht="89.25" customHeight="1" x14ac:dyDescent="0.2">
      <c r="A86" s="218" t="s">
        <v>1193</v>
      </c>
      <c r="B86" s="527" t="s">
        <v>1380</v>
      </c>
      <c r="C86" s="218" t="s">
        <v>1375</v>
      </c>
      <c r="D86" s="218" t="s">
        <v>1376</v>
      </c>
      <c r="E86" s="221" t="s">
        <v>1371</v>
      </c>
      <c r="F86" s="222"/>
      <c r="G86" s="222"/>
      <c r="H86" s="222">
        <v>1</v>
      </c>
      <c r="I86" s="222"/>
      <c r="J86" s="222"/>
      <c r="K86" s="222">
        <v>1</v>
      </c>
      <c r="L86" s="222"/>
      <c r="M86" s="222"/>
      <c r="N86" s="222">
        <v>1</v>
      </c>
      <c r="O86" s="222"/>
      <c r="P86" s="222"/>
      <c r="Q86" s="222">
        <v>1</v>
      </c>
      <c r="R86" s="220">
        <f t="shared" si="12"/>
        <v>4</v>
      </c>
      <c r="S86" s="253" t="s">
        <v>1138</v>
      </c>
      <c r="T86" s="253" t="s">
        <v>1139</v>
      </c>
      <c r="U86" s="253"/>
      <c r="V86" s="221"/>
      <c r="W86" s="254" t="s">
        <v>1305</v>
      </c>
      <c r="X86" s="25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242"/>
      <c r="BA86" s="242"/>
      <c r="BB86" s="242"/>
      <c r="BC86" s="242"/>
      <c r="BD86" s="242"/>
      <c r="BE86" s="242"/>
      <c r="BF86" s="242"/>
      <c r="BG86" s="242"/>
    </row>
    <row r="87" spans="1:59" s="16" customFormat="1" ht="80.25" customHeight="1" x14ac:dyDescent="0.2">
      <c r="A87" s="218" t="s">
        <v>1193</v>
      </c>
      <c r="B87" s="527" t="s">
        <v>1380</v>
      </c>
      <c r="C87" s="218" t="s">
        <v>1375</v>
      </c>
      <c r="D87" s="218" t="s">
        <v>1377</v>
      </c>
      <c r="E87" s="221" t="s">
        <v>1204</v>
      </c>
      <c r="F87" s="222"/>
      <c r="G87" s="222"/>
      <c r="H87" s="222"/>
      <c r="I87" s="222"/>
      <c r="J87" s="222"/>
      <c r="K87" s="222"/>
      <c r="L87" s="222"/>
      <c r="M87" s="222"/>
      <c r="N87" s="222"/>
      <c r="O87" s="222"/>
      <c r="P87" s="222"/>
      <c r="Q87" s="222">
        <v>1</v>
      </c>
      <c r="R87" s="220">
        <f t="shared" si="12"/>
        <v>1</v>
      </c>
      <c r="S87" s="253" t="s">
        <v>1142</v>
      </c>
      <c r="T87" s="253" t="s">
        <v>1139</v>
      </c>
      <c r="U87" s="253"/>
      <c r="V87" s="221"/>
      <c r="W87" s="254" t="s">
        <v>1304</v>
      </c>
      <c r="X87" s="252"/>
      <c r="Y87" s="218" t="s">
        <v>1183</v>
      </c>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row>
    <row r="88" spans="1:59" s="16" customFormat="1" ht="87" customHeight="1" x14ac:dyDescent="0.2">
      <c r="A88" s="218" t="s">
        <v>1193</v>
      </c>
      <c r="B88" s="527" t="s">
        <v>1380</v>
      </c>
      <c r="C88" s="218" t="s">
        <v>1378</v>
      </c>
      <c r="D88" s="218" t="s">
        <v>1379</v>
      </c>
      <c r="E88" s="218" t="s">
        <v>1196</v>
      </c>
      <c r="F88" s="219"/>
      <c r="G88" s="219"/>
      <c r="H88" s="219">
        <v>1</v>
      </c>
      <c r="I88" s="219">
        <v>1</v>
      </c>
      <c r="J88" s="219">
        <v>1</v>
      </c>
      <c r="K88" s="219">
        <v>1</v>
      </c>
      <c r="L88" s="219">
        <v>1</v>
      </c>
      <c r="M88" s="219">
        <v>1</v>
      </c>
      <c r="N88" s="219">
        <v>1</v>
      </c>
      <c r="O88" s="219">
        <v>1</v>
      </c>
      <c r="P88" s="219">
        <v>1</v>
      </c>
      <c r="Q88" s="219">
        <v>1</v>
      </c>
      <c r="R88" s="220">
        <f t="shared" si="12"/>
        <v>10</v>
      </c>
      <c r="S88" s="253" t="s">
        <v>1147</v>
      </c>
      <c r="T88" s="253"/>
      <c r="U88" s="253"/>
      <c r="V88" s="218"/>
      <c r="W88" s="219" t="s">
        <v>1306</v>
      </c>
      <c r="X88" s="25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242"/>
      <c r="AZ88" s="242"/>
      <c r="BA88" s="242"/>
      <c r="BB88" s="242"/>
      <c r="BC88" s="242"/>
      <c r="BD88" s="242"/>
      <c r="BE88" s="242"/>
      <c r="BF88" s="242"/>
      <c r="BG88" s="242"/>
    </row>
    <row r="89" spans="1:59" s="532" customFormat="1" ht="84" customHeight="1" x14ac:dyDescent="0.2">
      <c r="A89" s="218" t="s">
        <v>1193</v>
      </c>
      <c r="B89" s="527" t="s">
        <v>1184</v>
      </c>
      <c r="C89" s="218" t="s">
        <v>1441</v>
      </c>
      <c r="D89" s="218" t="s">
        <v>1442</v>
      </c>
      <c r="E89" s="221" t="s">
        <v>1356</v>
      </c>
      <c r="F89" s="219"/>
      <c r="G89" s="219"/>
      <c r="H89" s="219"/>
      <c r="I89" s="219"/>
      <c r="J89" s="219"/>
      <c r="K89" s="219"/>
      <c r="L89" s="219"/>
      <c r="M89" s="219"/>
      <c r="N89" s="219"/>
      <c r="O89" s="219"/>
      <c r="P89" s="219">
        <v>1</v>
      </c>
      <c r="Q89" s="219"/>
      <c r="R89" s="220">
        <f>SUM(F89:Q89)</f>
        <v>1</v>
      </c>
      <c r="S89" s="253" t="s">
        <v>1152</v>
      </c>
      <c r="T89" s="253"/>
      <c r="U89" s="253"/>
      <c r="V89" s="253"/>
      <c r="W89" s="219" t="s">
        <v>1458</v>
      </c>
      <c r="X89" s="530"/>
      <c r="Y89" s="531"/>
      <c r="Z89" s="531"/>
      <c r="AA89" s="531"/>
      <c r="AB89" s="531"/>
      <c r="AC89" s="531"/>
      <c r="AD89" s="531"/>
      <c r="AE89" s="531"/>
      <c r="AF89" s="531"/>
      <c r="AG89" s="531"/>
      <c r="AH89" s="531"/>
      <c r="AI89" s="531"/>
      <c r="AJ89" s="531"/>
      <c r="AK89" s="531"/>
      <c r="AL89" s="531"/>
      <c r="AM89" s="531"/>
      <c r="AN89" s="531"/>
      <c r="AO89" s="531"/>
      <c r="AP89" s="531"/>
      <c r="AQ89" s="531"/>
      <c r="AR89" s="531"/>
      <c r="AS89" s="531"/>
      <c r="AT89" s="531"/>
      <c r="AU89" s="531"/>
      <c r="AV89" s="531"/>
      <c r="AW89" s="531"/>
      <c r="AX89" s="531"/>
      <c r="AY89" s="531"/>
      <c r="AZ89" s="531"/>
      <c r="BA89" s="531"/>
      <c r="BB89" s="531"/>
      <c r="BC89" s="531"/>
      <c r="BD89" s="531"/>
      <c r="BE89" s="531"/>
      <c r="BF89" s="531"/>
      <c r="BG89" s="531"/>
    </row>
    <row r="90" spans="1:59" s="16" customFormat="1" ht="89.25" customHeight="1" x14ac:dyDescent="0.2">
      <c r="A90" s="218" t="s">
        <v>1193</v>
      </c>
      <c r="B90" s="218" t="s">
        <v>1185</v>
      </c>
      <c r="C90" s="218" t="s">
        <v>1206</v>
      </c>
      <c r="D90" s="221" t="s">
        <v>1207</v>
      </c>
      <c r="E90" s="218" t="s">
        <v>1208</v>
      </c>
      <c r="F90" s="219"/>
      <c r="G90" s="219"/>
      <c r="H90" s="219">
        <v>1</v>
      </c>
      <c r="I90" s="219"/>
      <c r="J90" s="219"/>
      <c r="K90" s="219">
        <v>1</v>
      </c>
      <c r="L90" s="219"/>
      <c r="M90" s="219"/>
      <c r="N90" s="219">
        <v>1</v>
      </c>
      <c r="O90" s="219"/>
      <c r="P90" s="219"/>
      <c r="Q90" s="219">
        <v>1</v>
      </c>
      <c r="R90" s="220">
        <f t="shared" ref="R90" si="13">SUM(F90:Q90)</f>
        <v>4</v>
      </c>
      <c r="S90" s="253" t="s">
        <v>1147</v>
      </c>
      <c r="T90" s="253" t="s">
        <v>1140</v>
      </c>
      <c r="U90" s="532"/>
      <c r="V90" s="218"/>
      <c r="W90" s="253" t="s">
        <v>1316</v>
      </c>
      <c r="X90" s="25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row>
    <row r="91" spans="1:59" s="217" customFormat="1" x14ac:dyDescent="0.25">
      <c r="A91" s="218"/>
      <c r="B91" s="218"/>
      <c r="C91" s="224"/>
      <c r="D91" s="224"/>
      <c r="E91" s="225"/>
      <c r="F91" s="226">
        <f t="shared" ref="F91:Q91" si="14">SUM(F85:F89)</f>
        <v>0</v>
      </c>
      <c r="G91" s="226">
        <f t="shared" si="14"/>
        <v>0</v>
      </c>
      <c r="H91" s="226">
        <f t="shared" si="14"/>
        <v>2</v>
      </c>
      <c r="I91" s="226">
        <f t="shared" si="14"/>
        <v>1</v>
      </c>
      <c r="J91" s="226">
        <f t="shared" si="14"/>
        <v>1</v>
      </c>
      <c r="K91" s="226">
        <f t="shared" si="14"/>
        <v>3</v>
      </c>
      <c r="L91" s="226">
        <f t="shared" si="14"/>
        <v>1</v>
      </c>
      <c r="M91" s="226">
        <f t="shared" si="14"/>
        <v>1</v>
      </c>
      <c r="N91" s="226">
        <f t="shared" si="14"/>
        <v>2</v>
      </c>
      <c r="O91" s="226">
        <f t="shared" si="14"/>
        <v>1</v>
      </c>
      <c r="P91" s="226">
        <f t="shared" si="14"/>
        <v>2</v>
      </c>
      <c r="Q91" s="226">
        <f t="shared" si="14"/>
        <v>4</v>
      </c>
      <c r="R91" s="226">
        <f>SUM(R9:R89)</f>
        <v>379</v>
      </c>
      <c r="S91" s="253"/>
      <c r="T91" s="253"/>
      <c r="U91" s="253"/>
      <c r="V91" s="227"/>
      <c r="W91" s="535"/>
      <c r="X91" s="230"/>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row>
    <row r="92" spans="1:59" s="217" customFormat="1" x14ac:dyDescent="0.25">
      <c r="N92" s="228"/>
      <c r="O92" s="229"/>
      <c r="P92" s="230"/>
      <c r="Q92" s="230"/>
      <c r="R92" s="230"/>
      <c r="S92" s="540"/>
      <c r="T92" s="540"/>
      <c r="U92" s="536"/>
      <c r="V92" s="230"/>
      <c r="W92" s="536"/>
      <c r="X92" s="230"/>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row>
    <row r="93" spans="1:59" s="217" customFormat="1" x14ac:dyDescent="0.25">
      <c r="N93" s="228"/>
      <c r="O93" s="229"/>
      <c r="P93" s="230"/>
      <c r="Q93" s="230"/>
      <c r="R93" s="230"/>
      <c r="S93" s="540"/>
      <c r="T93" s="540"/>
      <c r="U93" s="536"/>
      <c r="V93" s="230"/>
      <c r="W93" s="536"/>
      <c r="X93" s="230"/>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row>
    <row r="94" spans="1:59" s="217" customFormat="1" x14ac:dyDescent="0.25">
      <c r="N94" s="228"/>
      <c r="O94" s="229"/>
      <c r="P94" s="230"/>
      <c r="Q94" s="230"/>
      <c r="R94" s="230"/>
      <c r="S94" s="540"/>
      <c r="T94" s="540"/>
      <c r="U94" s="536"/>
      <c r="V94" s="230"/>
      <c r="W94" s="536"/>
      <c r="X94" s="230"/>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row>
    <row r="95" spans="1:59" s="217" customFormat="1" x14ac:dyDescent="0.25">
      <c r="N95" s="228"/>
      <c r="O95" s="229"/>
      <c r="P95" s="230"/>
      <c r="Q95" s="230"/>
      <c r="R95" s="230"/>
      <c r="S95" s="540"/>
      <c r="T95" s="540"/>
      <c r="U95" s="536"/>
      <c r="V95" s="230"/>
      <c r="W95" s="536"/>
      <c r="X95" s="230"/>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row>
    <row r="96" spans="1:59" s="217" customFormat="1" x14ac:dyDescent="0.25">
      <c r="N96" s="228"/>
      <c r="O96" s="229"/>
      <c r="P96" s="230"/>
      <c r="Q96" s="230"/>
      <c r="R96" s="230"/>
      <c r="S96" s="540"/>
      <c r="T96" s="540"/>
      <c r="U96" s="536"/>
      <c r="V96" s="230"/>
      <c r="W96" s="536"/>
      <c r="X96" s="230"/>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row>
    <row r="97" spans="12:59" s="217" customFormat="1" x14ac:dyDescent="0.25">
      <c r="N97" s="228"/>
      <c r="O97" s="229"/>
      <c r="P97" s="230"/>
      <c r="Q97" s="230"/>
      <c r="R97" s="230"/>
      <c r="S97" s="540"/>
      <c r="T97" s="540"/>
      <c r="U97" s="536"/>
      <c r="V97" s="230"/>
      <c r="W97" s="536"/>
      <c r="X97" s="230"/>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row>
    <row r="98" spans="12:59" s="217" customFormat="1" x14ac:dyDescent="0.25">
      <c r="N98" s="228"/>
      <c r="O98" s="229"/>
      <c r="P98" s="230"/>
      <c r="Q98" s="230"/>
      <c r="R98" s="230"/>
      <c r="S98" s="540"/>
      <c r="T98" s="540"/>
      <c r="U98" s="536"/>
      <c r="V98" s="230"/>
      <c r="W98" s="536"/>
      <c r="X98" s="230"/>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row>
    <row r="99" spans="12:59" s="217" customFormat="1" x14ac:dyDescent="0.25">
      <c r="N99" s="228"/>
      <c r="O99" s="229"/>
      <c r="P99" s="230"/>
      <c r="Q99" s="230"/>
      <c r="R99" s="230"/>
      <c r="S99" s="540"/>
      <c r="T99" s="540"/>
      <c r="U99" s="536"/>
      <c r="V99" s="230"/>
      <c r="W99" s="536"/>
      <c r="X99" s="230"/>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row>
    <row r="100" spans="12:59" s="217" customFormat="1" x14ac:dyDescent="0.25">
      <c r="N100" s="228"/>
      <c r="O100" s="229"/>
      <c r="P100" s="230"/>
      <c r="Q100" s="230"/>
      <c r="R100" s="230"/>
      <c r="S100" s="540"/>
      <c r="T100" s="540"/>
      <c r="U100" s="536"/>
      <c r="V100" s="230"/>
      <c r="W100" s="536"/>
      <c r="X100" s="230"/>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row>
    <row r="101" spans="12:59" s="217" customFormat="1" x14ac:dyDescent="0.25">
      <c r="N101" s="228"/>
      <c r="O101" s="229"/>
      <c r="P101" s="230"/>
      <c r="Q101" s="230"/>
      <c r="R101" s="230"/>
      <c r="S101" s="540"/>
      <c r="T101" s="540"/>
      <c r="U101" s="536"/>
      <c r="V101" s="230"/>
      <c r="W101" s="536"/>
      <c r="X101" s="230"/>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row>
    <row r="102" spans="12:59" s="217" customFormat="1" x14ac:dyDescent="0.25">
      <c r="N102" s="228"/>
      <c r="O102" s="229"/>
      <c r="P102" s="230"/>
      <c r="Q102" s="230"/>
      <c r="R102" s="230"/>
      <c r="S102" s="540"/>
      <c r="T102" s="540"/>
      <c r="U102" s="536"/>
      <c r="V102" s="230"/>
      <c r="W102" s="536"/>
      <c r="X102" s="230"/>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row>
    <row r="103" spans="12:59" s="214" customFormat="1" x14ac:dyDescent="0.25">
      <c r="L103" s="213"/>
      <c r="M103" s="209"/>
      <c r="N103" s="210"/>
      <c r="O103" s="210"/>
      <c r="P103" s="210"/>
      <c r="Q103" s="210"/>
      <c r="R103" s="210"/>
      <c r="S103" s="537"/>
      <c r="T103" s="537"/>
      <c r="U103" s="533"/>
      <c r="W103" s="534"/>
      <c r="X103" s="21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row>
    <row r="104" spans="12:59" s="214" customFormat="1" x14ac:dyDescent="0.25">
      <c r="L104" s="213"/>
      <c r="M104" s="209"/>
      <c r="N104" s="210"/>
      <c r="O104" s="210"/>
      <c r="P104" s="210"/>
      <c r="Q104" s="210"/>
      <c r="R104" s="210"/>
      <c r="S104" s="537"/>
      <c r="T104" s="537"/>
      <c r="U104" s="533"/>
      <c r="W104" s="534"/>
      <c r="X104" s="21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row>
    <row r="105" spans="12:59" s="214" customFormat="1" x14ac:dyDescent="0.25">
      <c r="L105" s="213"/>
      <c r="M105" s="209"/>
      <c r="N105" s="210"/>
      <c r="O105" s="210"/>
      <c r="P105" s="210"/>
      <c r="Q105" s="210"/>
      <c r="R105" s="210"/>
      <c r="S105" s="537"/>
      <c r="T105" s="537"/>
      <c r="U105" s="533"/>
      <c r="W105" s="534"/>
      <c r="X105" s="21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row>
    <row r="106" spans="12:59" s="214" customFormat="1" x14ac:dyDescent="0.25">
      <c r="L106" s="213"/>
      <c r="M106" s="209"/>
      <c r="N106" s="210"/>
      <c r="O106" s="210"/>
      <c r="P106" s="210"/>
      <c r="Q106" s="210"/>
      <c r="R106" s="210"/>
      <c r="S106" s="537"/>
      <c r="T106" s="537"/>
      <c r="U106" s="533"/>
      <c r="W106" s="534"/>
      <c r="X106" s="21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row>
    <row r="107" spans="12:59" s="214" customFormat="1" x14ac:dyDescent="0.25">
      <c r="L107" s="213"/>
      <c r="M107" s="209"/>
      <c r="N107" s="210"/>
      <c r="O107" s="210"/>
      <c r="P107" s="210"/>
      <c r="Q107" s="210"/>
      <c r="R107" s="210"/>
      <c r="S107" s="537"/>
      <c r="T107" s="537"/>
      <c r="U107" s="533"/>
      <c r="W107" s="534"/>
      <c r="X107" s="21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row>
    <row r="108" spans="12:59" s="214" customFormat="1" x14ac:dyDescent="0.25">
      <c r="L108" s="213"/>
      <c r="M108" s="209"/>
      <c r="N108" s="210"/>
      <c r="O108" s="210"/>
      <c r="P108" s="210"/>
      <c r="Q108" s="210"/>
      <c r="R108" s="210"/>
      <c r="S108" s="537"/>
      <c r="T108" s="537"/>
      <c r="U108" s="533"/>
      <c r="W108" s="534"/>
      <c r="X108" s="21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row>
    <row r="109" spans="12:59" s="214" customFormat="1" x14ac:dyDescent="0.25">
      <c r="L109" s="213"/>
      <c r="M109" s="209"/>
      <c r="N109" s="210"/>
      <c r="O109" s="210"/>
      <c r="P109" s="210"/>
      <c r="Q109" s="210"/>
      <c r="R109" s="210"/>
      <c r="S109" s="537"/>
      <c r="T109" s="537"/>
      <c r="U109" s="533"/>
      <c r="W109" s="534"/>
      <c r="X109" s="21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row>
    <row r="110" spans="12:59" s="214" customFormat="1" x14ac:dyDescent="0.25">
      <c r="L110" s="213"/>
      <c r="M110" s="209"/>
      <c r="N110" s="210"/>
      <c r="O110" s="210"/>
      <c r="P110" s="210"/>
      <c r="Q110" s="210"/>
      <c r="R110" s="210"/>
      <c r="S110" s="537"/>
      <c r="T110" s="537"/>
      <c r="U110" s="533"/>
      <c r="W110" s="534"/>
      <c r="X110" s="21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row>
    <row r="111" spans="12:59" s="214" customFormat="1" x14ac:dyDescent="0.25">
      <c r="L111" s="213"/>
      <c r="M111" s="209"/>
      <c r="N111" s="210"/>
      <c r="O111" s="210"/>
      <c r="P111" s="210"/>
      <c r="Q111" s="210"/>
      <c r="R111" s="210"/>
      <c r="S111" s="537"/>
      <c r="T111" s="537"/>
      <c r="U111" s="533"/>
      <c r="W111" s="534"/>
      <c r="X111" s="21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row>
    <row r="112" spans="12:59" s="214" customFormat="1" x14ac:dyDescent="0.25">
      <c r="L112" s="213"/>
      <c r="M112" s="209"/>
      <c r="N112" s="210"/>
      <c r="O112" s="210"/>
      <c r="P112" s="210"/>
      <c r="Q112" s="210"/>
      <c r="R112" s="210"/>
      <c r="S112" s="537"/>
      <c r="T112" s="537"/>
      <c r="U112" s="533"/>
      <c r="W112" s="534"/>
      <c r="X112" s="21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row>
    <row r="113" spans="12:59" s="214" customFormat="1" x14ac:dyDescent="0.25">
      <c r="L113" s="213"/>
      <c r="M113" s="209"/>
      <c r="N113" s="210"/>
      <c r="O113" s="210"/>
      <c r="P113" s="210"/>
      <c r="Q113" s="210"/>
      <c r="R113" s="210"/>
      <c r="S113" s="537"/>
      <c r="T113" s="537"/>
      <c r="U113" s="533"/>
      <c r="W113" s="534"/>
      <c r="X113" s="21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row>
    <row r="114" spans="12:59" s="214" customFormat="1" x14ac:dyDescent="0.25">
      <c r="L114" s="213"/>
      <c r="M114" s="209"/>
      <c r="N114" s="210"/>
      <c r="O114" s="210"/>
      <c r="P114" s="210"/>
      <c r="Q114" s="210"/>
      <c r="R114" s="210"/>
      <c r="S114" s="537"/>
      <c r="T114" s="537"/>
      <c r="U114" s="533"/>
      <c r="W114" s="534"/>
      <c r="X114" s="21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row>
    <row r="115" spans="12:59" s="214" customFormat="1" x14ac:dyDescent="0.25">
      <c r="L115" s="213"/>
      <c r="M115" s="209"/>
      <c r="N115" s="210"/>
      <c r="O115" s="210"/>
      <c r="P115" s="210"/>
      <c r="Q115" s="210"/>
      <c r="R115" s="210"/>
      <c r="S115" s="537"/>
      <c r="T115" s="537"/>
      <c r="U115" s="533"/>
      <c r="W115" s="534"/>
      <c r="X115" s="21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row>
    <row r="116" spans="12:59" s="214" customFormat="1" x14ac:dyDescent="0.25">
      <c r="L116" s="213"/>
      <c r="M116" s="209"/>
      <c r="N116" s="210"/>
      <c r="O116" s="210"/>
      <c r="P116" s="210"/>
      <c r="Q116" s="210"/>
      <c r="R116" s="210"/>
      <c r="S116" s="537"/>
      <c r="T116" s="537"/>
      <c r="U116" s="533"/>
      <c r="W116" s="534"/>
      <c r="X116" s="21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row>
    <row r="117" spans="12:59" s="214" customFormat="1" x14ac:dyDescent="0.25">
      <c r="L117" s="213"/>
      <c r="M117" s="209"/>
      <c r="N117" s="210"/>
      <c r="O117" s="210"/>
      <c r="P117" s="210"/>
      <c r="Q117" s="210"/>
      <c r="R117" s="210"/>
      <c r="S117" s="537"/>
      <c r="T117" s="537"/>
      <c r="U117" s="533"/>
      <c r="W117" s="534"/>
      <c r="X117" s="21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row>
    <row r="118" spans="12:59" s="214" customFormat="1" x14ac:dyDescent="0.25">
      <c r="L118" s="213"/>
      <c r="M118" s="209"/>
      <c r="N118" s="210"/>
      <c r="O118" s="210"/>
      <c r="P118" s="210"/>
      <c r="Q118" s="210"/>
      <c r="R118" s="210"/>
      <c r="S118" s="537"/>
      <c r="T118" s="537"/>
      <c r="U118" s="533"/>
      <c r="W118" s="534"/>
      <c r="X118" s="21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row>
    <row r="119" spans="12:59" s="214" customFormat="1" x14ac:dyDescent="0.25">
      <c r="L119" s="213"/>
      <c r="M119" s="209"/>
      <c r="N119" s="210"/>
      <c r="O119" s="210"/>
      <c r="P119" s="210"/>
      <c r="Q119" s="210"/>
      <c r="R119" s="210"/>
      <c r="S119" s="537"/>
      <c r="T119" s="537"/>
      <c r="U119" s="533"/>
      <c r="W119" s="534"/>
      <c r="X119" s="21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row>
    <row r="120" spans="12:59" s="214" customFormat="1" x14ac:dyDescent="0.25">
      <c r="L120" s="213"/>
      <c r="M120" s="209"/>
      <c r="N120" s="210"/>
      <c r="O120" s="210"/>
      <c r="P120" s="210"/>
      <c r="Q120" s="210"/>
      <c r="R120" s="210"/>
      <c r="S120" s="537"/>
      <c r="T120" s="537"/>
      <c r="U120" s="533"/>
      <c r="W120" s="534"/>
      <c r="X120" s="21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row>
    <row r="121" spans="12:59" s="214" customFormat="1" x14ac:dyDescent="0.25">
      <c r="L121" s="213"/>
      <c r="M121" s="209"/>
      <c r="N121" s="210"/>
      <c r="O121" s="210"/>
      <c r="P121" s="210"/>
      <c r="Q121" s="210"/>
      <c r="R121" s="210"/>
      <c r="S121" s="537"/>
      <c r="T121" s="537"/>
      <c r="U121" s="533"/>
      <c r="W121" s="534"/>
      <c r="X121" s="21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row>
    <row r="122" spans="12:59" s="214" customFormat="1" x14ac:dyDescent="0.25">
      <c r="L122" s="213"/>
      <c r="M122" s="209"/>
      <c r="N122" s="210"/>
      <c r="O122" s="210"/>
      <c r="P122" s="210"/>
      <c r="Q122" s="210"/>
      <c r="R122" s="210"/>
      <c r="S122" s="537"/>
      <c r="T122" s="537"/>
      <c r="U122" s="533"/>
      <c r="W122" s="534"/>
      <c r="X122" s="21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row>
    <row r="123" spans="12:59" s="214" customFormat="1" x14ac:dyDescent="0.25">
      <c r="L123" s="213"/>
      <c r="M123" s="209"/>
      <c r="N123" s="210"/>
      <c r="O123" s="210"/>
      <c r="P123" s="210"/>
      <c r="Q123" s="210"/>
      <c r="R123" s="210"/>
      <c r="S123" s="537"/>
      <c r="T123" s="537"/>
      <c r="U123" s="533"/>
      <c r="W123" s="534"/>
      <c r="X123" s="21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row>
    <row r="124" spans="12:59" s="214" customFormat="1" x14ac:dyDescent="0.25">
      <c r="L124" s="213"/>
      <c r="M124" s="209"/>
      <c r="N124" s="210"/>
      <c r="O124" s="210"/>
      <c r="P124" s="210"/>
      <c r="Q124" s="210"/>
      <c r="R124" s="210"/>
      <c r="S124" s="537"/>
      <c r="T124" s="537"/>
      <c r="U124" s="533"/>
      <c r="W124" s="534"/>
      <c r="X124" s="21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row>
    <row r="125" spans="12:59" s="214" customFormat="1" x14ac:dyDescent="0.25">
      <c r="L125" s="213"/>
      <c r="M125" s="209"/>
      <c r="N125" s="210"/>
      <c r="O125" s="210"/>
      <c r="P125" s="210"/>
      <c r="Q125" s="210"/>
      <c r="R125" s="210"/>
      <c r="S125" s="537"/>
      <c r="T125" s="537"/>
      <c r="U125" s="533"/>
      <c r="W125" s="534"/>
      <c r="X125" s="21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row>
    <row r="126" spans="12:59" s="214" customFormat="1" x14ac:dyDescent="0.25">
      <c r="L126" s="213"/>
      <c r="M126" s="209"/>
      <c r="N126" s="210"/>
      <c r="O126" s="210"/>
      <c r="P126" s="210"/>
      <c r="Q126" s="210"/>
      <c r="R126" s="210"/>
      <c r="S126" s="537"/>
      <c r="T126" s="537"/>
      <c r="U126" s="533"/>
      <c r="W126" s="534"/>
      <c r="X126" s="21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row>
    <row r="127" spans="12:59" s="214" customFormat="1" x14ac:dyDescent="0.25">
      <c r="L127" s="213"/>
      <c r="M127" s="209"/>
      <c r="N127" s="210"/>
      <c r="O127" s="210"/>
      <c r="P127" s="210"/>
      <c r="Q127" s="210"/>
      <c r="R127" s="210"/>
      <c r="S127" s="537"/>
      <c r="T127" s="537"/>
      <c r="U127" s="533"/>
      <c r="W127" s="534"/>
      <c r="X127" s="21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row>
    <row r="128" spans="12:59" s="214" customFormat="1" x14ac:dyDescent="0.25">
      <c r="L128" s="213"/>
      <c r="M128" s="209"/>
      <c r="N128" s="210"/>
      <c r="O128" s="210"/>
      <c r="P128" s="210"/>
      <c r="Q128" s="210"/>
      <c r="R128" s="210"/>
      <c r="S128" s="537"/>
      <c r="T128" s="537"/>
      <c r="U128" s="533"/>
      <c r="W128" s="534"/>
      <c r="X128" s="21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row>
    <row r="129" spans="12:59" s="214" customFormat="1" x14ac:dyDescent="0.25">
      <c r="L129" s="213"/>
      <c r="M129" s="209"/>
      <c r="N129" s="210"/>
      <c r="O129" s="210"/>
      <c r="P129" s="210"/>
      <c r="Q129" s="210"/>
      <c r="R129" s="210"/>
      <c r="S129" s="537"/>
      <c r="T129" s="537"/>
      <c r="U129" s="533"/>
      <c r="W129" s="534"/>
      <c r="X129" s="21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240"/>
      <c r="BE129" s="240"/>
      <c r="BF129" s="240"/>
      <c r="BG129" s="240"/>
    </row>
    <row r="130" spans="12:59" s="214" customFormat="1" x14ac:dyDescent="0.25">
      <c r="L130" s="213"/>
      <c r="M130" s="209"/>
      <c r="N130" s="210"/>
      <c r="O130" s="210"/>
      <c r="P130" s="210"/>
      <c r="Q130" s="210"/>
      <c r="R130" s="210"/>
      <c r="S130" s="537"/>
      <c r="T130" s="537"/>
      <c r="U130" s="533"/>
      <c r="W130" s="534"/>
      <c r="X130" s="21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c r="BB130" s="240"/>
      <c r="BC130" s="240"/>
      <c r="BD130" s="240"/>
      <c r="BE130" s="240"/>
      <c r="BF130" s="240"/>
      <c r="BG130" s="240"/>
    </row>
    <row r="131" spans="12:59" s="214" customFormat="1" x14ac:dyDescent="0.25">
      <c r="L131" s="213"/>
      <c r="M131" s="209"/>
      <c r="N131" s="210"/>
      <c r="O131" s="210"/>
      <c r="P131" s="210"/>
      <c r="Q131" s="210"/>
      <c r="R131" s="210"/>
      <c r="S131" s="537"/>
      <c r="T131" s="537"/>
      <c r="U131" s="533"/>
      <c r="W131" s="534"/>
      <c r="X131" s="21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row>
    <row r="132" spans="12:59" s="214" customFormat="1" x14ac:dyDescent="0.25">
      <c r="L132" s="213"/>
      <c r="M132" s="209"/>
      <c r="N132" s="210"/>
      <c r="O132" s="210"/>
      <c r="P132" s="210"/>
      <c r="Q132" s="210"/>
      <c r="R132" s="210"/>
      <c r="S132" s="537"/>
      <c r="T132" s="537"/>
      <c r="U132" s="533"/>
      <c r="W132" s="534"/>
      <c r="X132" s="21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c r="BB132" s="240"/>
      <c r="BC132" s="240"/>
      <c r="BD132" s="240"/>
      <c r="BE132" s="240"/>
      <c r="BF132" s="240"/>
      <c r="BG132" s="240"/>
    </row>
    <row r="133" spans="12:59" s="214" customFormat="1" x14ac:dyDescent="0.25">
      <c r="L133" s="213"/>
      <c r="M133" s="209"/>
      <c r="N133" s="210"/>
      <c r="O133" s="210"/>
      <c r="P133" s="210"/>
      <c r="Q133" s="210"/>
      <c r="R133" s="210"/>
      <c r="S133" s="537"/>
      <c r="T133" s="537"/>
      <c r="U133" s="533"/>
      <c r="W133" s="534"/>
      <c r="X133" s="21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c r="BD133" s="240"/>
      <c r="BE133" s="240"/>
      <c r="BF133" s="240"/>
      <c r="BG133" s="240"/>
    </row>
    <row r="134" spans="12:59" s="214" customFormat="1" x14ac:dyDescent="0.25">
      <c r="L134" s="213"/>
      <c r="M134" s="209"/>
      <c r="N134" s="210"/>
      <c r="O134" s="210"/>
      <c r="P134" s="210"/>
      <c r="Q134" s="210"/>
      <c r="R134" s="210"/>
      <c r="S134" s="537"/>
      <c r="T134" s="537"/>
      <c r="U134" s="533"/>
      <c r="W134" s="534"/>
      <c r="X134" s="21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row>
    <row r="135" spans="12:59" s="214" customFormat="1" x14ac:dyDescent="0.25">
      <c r="L135" s="213"/>
      <c r="M135" s="209"/>
      <c r="N135" s="210"/>
      <c r="O135" s="210"/>
      <c r="P135" s="210"/>
      <c r="Q135" s="210"/>
      <c r="R135" s="210"/>
      <c r="S135" s="537"/>
      <c r="T135" s="537"/>
      <c r="U135" s="533"/>
      <c r="W135" s="534"/>
      <c r="X135" s="21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row>
    <row r="136" spans="12:59" s="214" customFormat="1" x14ac:dyDescent="0.25">
      <c r="L136" s="213"/>
      <c r="M136" s="209"/>
      <c r="N136" s="210"/>
      <c r="O136" s="210"/>
      <c r="P136" s="210"/>
      <c r="Q136" s="210"/>
      <c r="R136" s="210"/>
      <c r="S136" s="537"/>
      <c r="T136" s="537"/>
      <c r="U136" s="533"/>
      <c r="W136" s="534"/>
      <c r="X136" s="21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row>
    <row r="137" spans="12:59" s="214" customFormat="1" x14ac:dyDescent="0.25">
      <c r="L137" s="213"/>
      <c r="M137" s="209"/>
      <c r="N137" s="210"/>
      <c r="O137" s="210"/>
      <c r="P137" s="210"/>
      <c r="Q137" s="210"/>
      <c r="R137" s="210"/>
      <c r="S137" s="537"/>
      <c r="T137" s="537"/>
      <c r="U137" s="533"/>
      <c r="W137" s="534"/>
      <c r="X137" s="21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row>
    <row r="138" spans="12:59" s="214" customFormat="1" x14ac:dyDescent="0.25">
      <c r="L138" s="213"/>
      <c r="M138" s="209"/>
      <c r="N138" s="210"/>
      <c r="O138" s="210"/>
      <c r="P138" s="210"/>
      <c r="Q138" s="210"/>
      <c r="R138" s="210"/>
      <c r="S138" s="537"/>
      <c r="T138" s="537"/>
      <c r="U138" s="533"/>
      <c r="W138" s="534"/>
      <c r="X138" s="21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c r="BD138" s="240"/>
      <c r="BE138" s="240"/>
      <c r="BF138" s="240"/>
      <c r="BG138" s="240"/>
    </row>
    <row r="139" spans="12:59" s="214" customFormat="1" x14ac:dyDescent="0.25">
      <c r="L139" s="213"/>
      <c r="M139" s="209"/>
      <c r="N139" s="210"/>
      <c r="O139" s="210"/>
      <c r="P139" s="210"/>
      <c r="Q139" s="210"/>
      <c r="R139" s="210"/>
      <c r="S139" s="537"/>
      <c r="T139" s="537"/>
      <c r="U139" s="533"/>
      <c r="W139" s="534"/>
      <c r="X139" s="21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row>
    <row r="140" spans="12:59" s="214" customFormat="1" x14ac:dyDescent="0.25">
      <c r="L140" s="213"/>
      <c r="M140" s="209"/>
      <c r="N140" s="210"/>
      <c r="O140" s="210"/>
      <c r="P140" s="210"/>
      <c r="Q140" s="210"/>
      <c r="R140" s="210"/>
      <c r="S140" s="537"/>
      <c r="T140" s="537"/>
      <c r="U140" s="533"/>
      <c r="W140" s="534"/>
      <c r="X140" s="210"/>
      <c r="Y140" s="240"/>
      <c r="Z140" s="240"/>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row>
    <row r="141" spans="12:59" s="214" customFormat="1" x14ac:dyDescent="0.25">
      <c r="L141" s="213"/>
      <c r="M141" s="209"/>
      <c r="N141" s="210"/>
      <c r="O141" s="210"/>
      <c r="P141" s="210"/>
      <c r="Q141" s="210"/>
      <c r="R141" s="210"/>
      <c r="S141" s="537"/>
      <c r="T141" s="537"/>
      <c r="U141" s="533"/>
      <c r="W141" s="534"/>
      <c r="X141" s="21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row>
    <row r="142" spans="12:59" s="214" customFormat="1" x14ac:dyDescent="0.25">
      <c r="L142" s="213"/>
      <c r="M142" s="209"/>
      <c r="N142" s="210"/>
      <c r="O142" s="210"/>
      <c r="P142" s="210"/>
      <c r="Q142" s="210"/>
      <c r="R142" s="210"/>
      <c r="S142" s="537"/>
      <c r="T142" s="537"/>
      <c r="U142" s="533"/>
      <c r="W142" s="534"/>
      <c r="X142" s="21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row>
    <row r="143" spans="12:59" s="214" customFormat="1" x14ac:dyDescent="0.25">
      <c r="L143" s="213"/>
      <c r="M143" s="209"/>
      <c r="N143" s="210"/>
      <c r="O143" s="210"/>
      <c r="P143" s="210"/>
      <c r="Q143" s="210"/>
      <c r="R143" s="210"/>
      <c r="S143" s="537"/>
      <c r="T143" s="537"/>
      <c r="U143" s="533"/>
      <c r="W143" s="534"/>
      <c r="X143" s="21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row>
    <row r="144" spans="12:59" s="214" customFormat="1" x14ac:dyDescent="0.25">
      <c r="L144" s="213"/>
      <c r="M144" s="209"/>
      <c r="N144" s="210"/>
      <c r="O144" s="210"/>
      <c r="P144" s="210"/>
      <c r="Q144" s="210"/>
      <c r="R144" s="210"/>
      <c r="S144" s="537"/>
      <c r="T144" s="537"/>
      <c r="U144" s="533"/>
      <c r="W144" s="534"/>
      <c r="X144" s="21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row>
    <row r="145" spans="12:59" s="214" customFormat="1" x14ac:dyDescent="0.25">
      <c r="L145" s="213"/>
      <c r="M145" s="209"/>
      <c r="N145" s="210"/>
      <c r="O145" s="210"/>
      <c r="P145" s="210"/>
      <c r="Q145" s="210"/>
      <c r="R145" s="210"/>
      <c r="S145" s="537"/>
      <c r="T145" s="537"/>
      <c r="U145" s="533"/>
      <c r="W145" s="534"/>
      <c r="X145" s="210"/>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row>
    <row r="146" spans="12:59" s="214" customFormat="1" x14ac:dyDescent="0.25">
      <c r="L146" s="213"/>
      <c r="M146" s="209"/>
      <c r="N146" s="210"/>
      <c r="O146" s="210"/>
      <c r="P146" s="210"/>
      <c r="Q146" s="210"/>
      <c r="R146" s="210"/>
      <c r="S146" s="537"/>
      <c r="T146" s="537"/>
      <c r="U146" s="533"/>
      <c r="W146" s="534"/>
      <c r="X146" s="21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row>
    <row r="147" spans="12:59" s="214" customFormat="1" x14ac:dyDescent="0.25">
      <c r="L147" s="213"/>
      <c r="M147" s="209"/>
      <c r="N147" s="210"/>
      <c r="O147" s="210"/>
      <c r="P147" s="210"/>
      <c r="Q147" s="210"/>
      <c r="R147" s="210"/>
      <c r="S147" s="537"/>
      <c r="T147" s="537"/>
      <c r="U147" s="533"/>
      <c r="W147" s="534"/>
      <c r="X147" s="210"/>
      <c r="Y147" s="240"/>
      <c r="Z147" s="240"/>
      <c r="AA147" s="240"/>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240"/>
      <c r="BG147" s="240"/>
    </row>
    <row r="148" spans="12:59" s="214" customFormat="1" x14ac:dyDescent="0.25">
      <c r="L148" s="213"/>
      <c r="M148" s="209"/>
      <c r="N148" s="210"/>
      <c r="O148" s="210"/>
      <c r="P148" s="210"/>
      <c r="Q148" s="210"/>
      <c r="R148" s="210"/>
      <c r="S148" s="537"/>
      <c r="T148" s="537"/>
      <c r="U148" s="533"/>
      <c r="W148" s="534"/>
      <c r="X148" s="210"/>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row>
    <row r="149" spans="12:59" s="214" customFormat="1" x14ac:dyDescent="0.25">
      <c r="L149" s="213"/>
      <c r="M149" s="209"/>
      <c r="N149" s="210"/>
      <c r="O149" s="210"/>
      <c r="P149" s="210"/>
      <c r="Q149" s="210"/>
      <c r="R149" s="210"/>
      <c r="S149" s="537"/>
      <c r="T149" s="537"/>
      <c r="U149" s="533"/>
      <c r="W149" s="534"/>
      <c r="X149" s="21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row>
    <row r="150" spans="12:59" s="214" customFormat="1" x14ac:dyDescent="0.25">
      <c r="L150" s="213"/>
      <c r="M150" s="209"/>
      <c r="N150" s="210"/>
      <c r="O150" s="210"/>
      <c r="P150" s="210"/>
      <c r="Q150" s="210"/>
      <c r="R150" s="210"/>
      <c r="S150" s="537"/>
      <c r="T150" s="537"/>
      <c r="U150" s="533"/>
      <c r="W150" s="534"/>
      <c r="X150" s="21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row>
    <row r="151" spans="12:59" s="214" customFormat="1" x14ac:dyDescent="0.25">
      <c r="L151" s="213"/>
      <c r="M151" s="209"/>
      <c r="N151" s="210"/>
      <c r="O151" s="210"/>
      <c r="P151" s="210"/>
      <c r="Q151" s="210"/>
      <c r="R151" s="210"/>
      <c r="S151" s="537"/>
      <c r="T151" s="537"/>
      <c r="U151" s="533"/>
      <c r="W151" s="534"/>
      <c r="X151" s="210"/>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c r="BF151" s="240"/>
      <c r="BG151" s="240"/>
    </row>
    <row r="152" spans="12:59" s="214" customFormat="1" x14ac:dyDescent="0.25">
      <c r="L152" s="213"/>
      <c r="M152" s="209"/>
      <c r="N152" s="210"/>
      <c r="O152" s="210"/>
      <c r="P152" s="210"/>
      <c r="Q152" s="210"/>
      <c r="R152" s="210"/>
      <c r="S152" s="537"/>
      <c r="T152" s="537"/>
      <c r="U152" s="533"/>
      <c r="W152" s="534"/>
      <c r="X152" s="210"/>
      <c r="Y152" s="240"/>
      <c r="Z152" s="240"/>
      <c r="AA152" s="240"/>
      <c r="AB152" s="240"/>
      <c r="AC152" s="240"/>
      <c r="AD152" s="240"/>
      <c r="AE152" s="240"/>
      <c r="AF152" s="240"/>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c r="BF152" s="240"/>
      <c r="BG152" s="240"/>
    </row>
    <row r="153" spans="12:59" s="214" customFormat="1" x14ac:dyDescent="0.25">
      <c r="L153" s="213"/>
      <c r="M153" s="209"/>
      <c r="N153" s="210"/>
      <c r="O153" s="210"/>
      <c r="P153" s="210"/>
      <c r="Q153" s="210"/>
      <c r="R153" s="210"/>
      <c r="S153" s="537"/>
      <c r="T153" s="537"/>
      <c r="U153" s="533"/>
      <c r="W153" s="534"/>
      <c r="X153" s="210"/>
      <c r="Y153" s="240"/>
      <c r="Z153" s="240"/>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240"/>
      <c r="BE153" s="240"/>
      <c r="BF153" s="240"/>
      <c r="BG153" s="240"/>
    </row>
    <row r="154" spans="12:59" s="214" customFormat="1" x14ac:dyDescent="0.25">
      <c r="L154" s="213"/>
      <c r="M154" s="209"/>
      <c r="N154" s="210"/>
      <c r="O154" s="210"/>
      <c r="P154" s="210"/>
      <c r="Q154" s="210"/>
      <c r="R154" s="210"/>
      <c r="S154" s="537"/>
      <c r="T154" s="537"/>
      <c r="U154" s="533"/>
      <c r="W154" s="534"/>
      <c r="X154" s="21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row>
    <row r="155" spans="12:59" s="214" customFormat="1" x14ac:dyDescent="0.25">
      <c r="L155" s="213"/>
      <c r="M155" s="209"/>
      <c r="N155" s="210"/>
      <c r="O155" s="210"/>
      <c r="P155" s="210"/>
      <c r="Q155" s="210"/>
      <c r="R155" s="210"/>
      <c r="S155" s="537"/>
      <c r="T155" s="537"/>
      <c r="U155" s="533"/>
      <c r="W155" s="534"/>
      <c r="X155" s="21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c r="BF155" s="240"/>
      <c r="BG155" s="240"/>
    </row>
    <row r="156" spans="12:59" s="214" customFormat="1" x14ac:dyDescent="0.25">
      <c r="L156" s="213"/>
      <c r="M156" s="209"/>
      <c r="N156" s="210"/>
      <c r="O156" s="210"/>
      <c r="P156" s="210"/>
      <c r="Q156" s="210"/>
      <c r="R156" s="210"/>
      <c r="S156" s="537"/>
      <c r="T156" s="537"/>
      <c r="U156" s="533"/>
      <c r="W156" s="534"/>
      <c r="X156" s="21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c r="BF156" s="240"/>
      <c r="BG156" s="240"/>
    </row>
    <row r="157" spans="12:59" s="214" customFormat="1" x14ac:dyDescent="0.25">
      <c r="L157" s="213"/>
      <c r="M157" s="209"/>
      <c r="N157" s="210"/>
      <c r="O157" s="210"/>
      <c r="P157" s="210"/>
      <c r="Q157" s="210"/>
      <c r="R157" s="210"/>
      <c r="S157" s="537"/>
      <c r="T157" s="537"/>
      <c r="U157" s="533"/>
      <c r="W157" s="534"/>
      <c r="X157" s="21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row>
    <row r="158" spans="12:59" s="214" customFormat="1" x14ac:dyDescent="0.25">
      <c r="L158" s="213"/>
      <c r="M158" s="209"/>
      <c r="N158" s="210"/>
      <c r="O158" s="210"/>
      <c r="P158" s="210"/>
      <c r="Q158" s="210"/>
      <c r="R158" s="210"/>
      <c r="S158" s="537"/>
      <c r="T158" s="537"/>
      <c r="U158" s="533"/>
      <c r="W158" s="534"/>
      <c r="X158" s="21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row>
    <row r="159" spans="12:59" s="214" customFormat="1" x14ac:dyDescent="0.25">
      <c r="L159" s="213"/>
      <c r="M159" s="209"/>
      <c r="N159" s="210"/>
      <c r="O159" s="210"/>
      <c r="P159" s="210"/>
      <c r="Q159" s="210"/>
      <c r="R159" s="210"/>
      <c r="S159" s="537"/>
      <c r="T159" s="537"/>
      <c r="U159" s="533"/>
      <c r="W159" s="534"/>
      <c r="X159" s="21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row>
    <row r="160" spans="12:59" s="214" customFormat="1" x14ac:dyDescent="0.25">
      <c r="L160" s="213"/>
      <c r="M160" s="209"/>
      <c r="N160" s="210"/>
      <c r="O160" s="210"/>
      <c r="P160" s="210"/>
      <c r="Q160" s="210"/>
      <c r="R160" s="210"/>
      <c r="S160" s="537"/>
      <c r="T160" s="537"/>
      <c r="U160" s="533"/>
      <c r="W160" s="534"/>
      <c r="X160" s="21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row>
    <row r="161" spans="12:59" s="214" customFormat="1" x14ac:dyDescent="0.25">
      <c r="L161" s="213"/>
      <c r="M161" s="209"/>
      <c r="N161" s="210"/>
      <c r="O161" s="210"/>
      <c r="P161" s="210"/>
      <c r="Q161" s="210"/>
      <c r="R161" s="210"/>
      <c r="S161" s="537"/>
      <c r="T161" s="537"/>
      <c r="U161" s="533"/>
      <c r="W161" s="534"/>
      <c r="X161" s="210"/>
      <c r="Y161" s="240"/>
      <c r="Z161" s="240"/>
      <c r="AA161" s="240"/>
      <c r="AB161" s="240"/>
      <c r="AC161" s="240"/>
      <c r="AD161" s="240"/>
      <c r="AE161" s="240"/>
      <c r="AF161" s="240"/>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c r="BB161" s="240"/>
      <c r="BC161" s="240"/>
      <c r="BD161" s="240"/>
      <c r="BE161" s="240"/>
      <c r="BF161" s="240"/>
      <c r="BG161" s="240"/>
    </row>
    <row r="162" spans="12:59" s="214" customFormat="1" x14ac:dyDescent="0.25">
      <c r="L162" s="213"/>
      <c r="M162" s="209"/>
      <c r="N162" s="210"/>
      <c r="O162" s="210"/>
      <c r="P162" s="210"/>
      <c r="Q162" s="210"/>
      <c r="R162" s="210"/>
      <c r="S162" s="537"/>
      <c r="T162" s="537"/>
      <c r="U162" s="533"/>
      <c r="W162" s="534"/>
      <c r="X162" s="210"/>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row>
    <row r="163" spans="12:59" s="214" customFormat="1" x14ac:dyDescent="0.25">
      <c r="L163" s="213"/>
      <c r="M163" s="209"/>
      <c r="N163" s="210"/>
      <c r="O163" s="210"/>
      <c r="P163" s="210"/>
      <c r="Q163" s="210"/>
      <c r="R163" s="210"/>
      <c r="S163" s="537"/>
      <c r="T163" s="537"/>
      <c r="U163" s="533"/>
      <c r="W163" s="534"/>
      <c r="X163" s="21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row>
    <row r="164" spans="12:59" s="214" customFormat="1" x14ac:dyDescent="0.25">
      <c r="L164" s="213"/>
      <c r="M164" s="209"/>
      <c r="N164" s="210"/>
      <c r="O164" s="210"/>
      <c r="P164" s="210"/>
      <c r="Q164" s="210"/>
      <c r="R164" s="210"/>
      <c r="S164" s="537"/>
      <c r="T164" s="537"/>
      <c r="U164" s="533"/>
      <c r="W164" s="534"/>
      <c r="X164" s="21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row>
    <row r="165" spans="12:59" s="214" customFormat="1" x14ac:dyDescent="0.25">
      <c r="L165" s="213"/>
      <c r="M165" s="209"/>
      <c r="N165" s="210"/>
      <c r="O165" s="210"/>
      <c r="P165" s="210"/>
      <c r="Q165" s="210"/>
      <c r="R165" s="210"/>
      <c r="S165" s="537"/>
      <c r="T165" s="537"/>
      <c r="U165" s="533"/>
      <c r="W165" s="534"/>
      <c r="X165" s="21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row>
    <row r="166" spans="12:59" s="214" customFormat="1" x14ac:dyDescent="0.25">
      <c r="L166" s="213"/>
      <c r="M166" s="209"/>
      <c r="N166" s="210"/>
      <c r="O166" s="210"/>
      <c r="P166" s="210"/>
      <c r="Q166" s="210"/>
      <c r="R166" s="210"/>
      <c r="S166" s="537"/>
      <c r="T166" s="537"/>
      <c r="U166" s="533"/>
      <c r="W166" s="534"/>
      <c r="X166" s="21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row>
    <row r="167" spans="12:59" s="214" customFormat="1" x14ac:dyDescent="0.25">
      <c r="L167" s="213"/>
      <c r="M167" s="209"/>
      <c r="N167" s="210"/>
      <c r="O167" s="210"/>
      <c r="P167" s="210"/>
      <c r="Q167" s="210"/>
      <c r="R167" s="210"/>
      <c r="S167" s="537"/>
      <c r="T167" s="537"/>
      <c r="U167" s="533"/>
      <c r="W167" s="534"/>
      <c r="X167" s="210"/>
      <c r="Y167" s="240"/>
      <c r="Z167" s="240"/>
      <c r="AA167" s="240"/>
      <c r="AB167" s="240"/>
      <c r="AC167" s="240"/>
      <c r="AD167" s="240"/>
      <c r="AE167" s="240"/>
      <c r="AF167" s="240"/>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c r="BG167" s="240"/>
    </row>
    <row r="168" spans="12:59" s="214" customFormat="1" x14ac:dyDescent="0.25">
      <c r="L168" s="213"/>
      <c r="M168" s="209"/>
      <c r="N168" s="210"/>
      <c r="O168" s="210"/>
      <c r="P168" s="210"/>
      <c r="Q168" s="210"/>
      <c r="R168" s="210"/>
      <c r="S168" s="537"/>
      <c r="T168" s="537"/>
      <c r="U168" s="533"/>
      <c r="W168" s="534"/>
      <c r="X168" s="21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row>
    <row r="169" spans="12:59" s="214" customFormat="1" x14ac:dyDescent="0.25">
      <c r="L169" s="213"/>
      <c r="M169" s="209"/>
      <c r="N169" s="210"/>
      <c r="O169" s="210"/>
      <c r="P169" s="210"/>
      <c r="Q169" s="210"/>
      <c r="R169" s="210"/>
      <c r="S169" s="537"/>
      <c r="T169" s="537"/>
      <c r="U169" s="533"/>
      <c r="W169" s="534"/>
      <c r="X169" s="21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row>
    <row r="170" spans="12:59" s="214" customFormat="1" x14ac:dyDescent="0.25">
      <c r="L170" s="213"/>
      <c r="M170" s="209"/>
      <c r="N170" s="210"/>
      <c r="O170" s="210"/>
      <c r="P170" s="210"/>
      <c r="Q170" s="210"/>
      <c r="R170" s="210"/>
      <c r="S170" s="537"/>
      <c r="T170" s="537"/>
      <c r="U170" s="533"/>
      <c r="W170" s="534"/>
      <c r="X170" s="21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240"/>
      <c r="BG170" s="240"/>
    </row>
    <row r="171" spans="12:59" s="214" customFormat="1" x14ac:dyDescent="0.25">
      <c r="L171" s="213"/>
      <c r="M171" s="209"/>
      <c r="N171" s="210"/>
      <c r="O171" s="210"/>
      <c r="P171" s="210"/>
      <c r="Q171" s="210"/>
      <c r="R171" s="210"/>
      <c r="S171" s="537"/>
      <c r="T171" s="537"/>
      <c r="U171" s="533"/>
      <c r="W171" s="534"/>
      <c r="X171" s="21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c r="BA171" s="240"/>
      <c r="BB171" s="240"/>
      <c r="BC171" s="240"/>
      <c r="BD171" s="240"/>
      <c r="BE171" s="240"/>
      <c r="BF171" s="240"/>
      <c r="BG171" s="240"/>
    </row>
    <row r="172" spans="12:59" s="214" customFormat="1" x14ac:dyDescent="0.25">
      <c r="L172" s="213"/>
      <c r="M172" s="209"/>
      <c r="N172" s="210"/>
      <c r="O172" s="210"/>
      <c r="P172" s="210"/>
      <c r="Q172" s="210"/>
      <c r="R172" s="210"/>
      <c r="S172" s="537"/>
      <c r="T172" s="537"/>
      <c r="U172" s="533"/>
      <c r="W172" s="534"/>
      <c r="X172" s="21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c r="BF172" s="240"/>
      <c r="BG172" s="240"/>
    </row>
    <row r="173" spans="12:59" s="214" customFormat="1" x14ac:dyDescent="0.25">
      <c r="L173" s="213"/>
      <c r="M173" s="209"/>
      <c r="N173" s="210"/>
      <c r="O173" s="210"/>
      <c r="P173" s="210"/>
      <c r="Q173" s="210"/>
      <c r="R173" s="210"/>
      <c r="S173" s="537"/>
      <c r="T173" s="537"/>
      <c r="U173" s="533"/>
      <c r="W173" s="534"/>
      <c r="X173" s="21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c r="BF173" s="240"/>
      <c r="BG173" s="240"/>
    </row>
    <row r="174" spans="12:59" s="214" customFormat="1" x14ac:dyDescent="0.25">
      <c r="L174" s="213"/>
      <c r="M174" s="209"/>
      <c r="N174" s="210"/>
      <c r="O174" s="210"/>
      <c r="P174" s="210"/>
      <c r="Q174" s="210"/>
      <c r="R174" s="210"/>
      <c r="S174" s="537"/>
      <c r="T174" s="537"/>
      <c r="U174" s="533"/>
      <c r="W174" s="534"/>
      <c r="X174" s="210"/>
      <c r="Y174" s="240"/>
      <c r="Z174" s="240"/>
      <c r="AA174" s="240"/>
      <c r="AB174" s="240"/>
      <c r="AC174" s="240"/>
      <c r="AD174" s="240"/>
      <c r="AE174" s="240"/>
      <c r="AF174" s="240"/>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c r="BF174" s="240"/>
      <c r="BG174" s="240"/>
    </row>
    <row r="175" spans="12:59" s="214" customFormat="1" x14ac:dyDescent="0.25">
      <c r="L175" s="213"/>
      <c r="M175" s="209"/>
      <c r="N175" s="210"/>
      <c r="O175" s="210"/>
      <c r="P175" s="210"/>
      <c r="Q175" s="210"/>
      <c r="R175" s="210"/>
      <c r="S175" s="537"/>
      <c r="T175" s="537"/>
      <c r="U175" s="533"/>
      <c r="W175" s="534"/>
      <c r="X175" s="21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c r="BF175" s="240"/>
      <c r="BG175" s="240"/>
    </row>
    <row r="176" spans="12:59" s="214" customFormat="1" x14ac:dyDescent="0.25">
      <c r="L176" s="213"/>
      <c r="M176" s="209"/>
      <c r="N176" s="210"/>
      <c r="O176" s="210"/>
      <c r="P176" s="210"/>
      <c r="Q176" s="210"/>
      <c r="R176" s="210"/>
      <c r="S176" s="537"/>
      <c r="T176" s="537"/>
      <c r="U176" s="533"/>
      <c r="W176" s="534"/>
      <c r="X176" s="21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row>
    <row r="177" spans="12:59" s="214" customFormat="1" x14ac:dyDescent="0.25">
      <c r="L177" s="213"/>
      <c r="M177" s="209"/>
      <c r="N177" s="210"/>
      <c r="O177" s="210"/>
      <c r="P177" s="210"/>
      <c r="Q177" s="210"/>
      <c r="R177" s="210"/>
      <c r="S177" s="537"/>
      <c r="T177" s="537"/>
      <c r="U177" s="533"/>
      <c r="W177" s="534"/>
      <c r="X177" s="21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row>
    <row r="178" spans="12:59" s="214" customFormat="1" x14ac:dyDescent="0.25">
      <c r="L178" s="213"/>
      <c r="M178" s="209"/>
      <c r="N178" s="210"/>
      <c r="O178" s="210"/>
      <c r="P178" s="210"/>
      <c r="Q178" s="210"/>
      <c r="R178" s="210"/>
      <c r="S178" s="537"/>
      <c r="T178" s="537"/>
      <c r="U178" s="533"/>
      <c r="W178" s="534"/>
      <c r="X178" s="21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row>
    <row r="179" spans="12:59" s="214" customFormat="1" x14ac:dyDescent="0.25">
      <c r="L179" s="213"/>
      <c r="M179" s="209"/>
      <c r="N179" s="210"/>
      <c r="O179" s="210"/>
      <c r="P179" s="210"/>
      <c r="Q179" s="210"/>
      <c r="R179" s="210"/>
      <c r="S179" s="537"/>
      <c r="T179" s="537"/>
      <c r="U179" s="533"/>
      <c r="W179" s="534"/>
      <c r="X179" s="21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row>
    <row r="180" spans="12:59" s="214" customFormat="1" x14ac:dyDescent="0.25">
      <c r="L180" s="213"/>
      <c r="M180" s="209"/>
      <c r="N180" s="210"/>
      <c r="O180" s="210"/>
      <c r="P180" s="210"/>
      <c r="Q180" s="210"/>
      <c r="R180" s="210"/>
      <c r="S180" s="537"/>
      <c r="T180" s="537"/>
      <c r="U180" s="533"/>
      <c r="W180" s="534"/>
      <c r="X180" s="21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row>
    <row r="181" spans="12:59" s="214" customFormat="1" x14ac:dyDescent="0.25">
      <c r="L181" s="213"/>
      <c r="M181" s="209"/>
      <c r="N181" s="210"/>
      <c r="O181" s="210"/>
      <c r="P181" s="210"/>
      <c r="Q181" s="210"/>
      <c r="R181" s="210"/>
      <c r="S181" s="537"/>
      <c r="T181" s="537"/>
      <c r="U181" s="533"/>
      <c r="W181" s="534"/>
      <c r="X181" s="21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row>
    <row r="182" spans="12:59" s="214" customFormat="1" x14ac:dyDescent="0.25">
      <c r="L182" s="213"/>
      <c r="M182" s="209"/>
      <c r="N182" s="210"/>
      <c r="O182" s="210"/>
      <c r="P182" s="210"/>
      <c r="Q182" s="210"/>
      <c r="R182" s="210"/>
      <c r="S182" s="537"/>
      <c r="T182" s="537"/>
      <c r="U182" s="533"/>
      <c r="W182" s="534"/>
      <c r="X182" s="21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row>
    <row r="183" spans="12:59" s="214" customFormat="1" x14ac:dyDescent="0.25">
      <c r="L183" s="213"/>
      <c r="M183" s="209"/>
      <c r="N183" s="210"/>
      <c r="O183" s="210"/>
      <c r="P183" s="210"/>
      <c r="Q183" s="210"/>
      <c r="R183" s="210"/>
      <c r="S183" s="537"/>
      <c r="T183" s="537"/>
      <c r="U183" s="533"/>
      <c r="W183" s="534"/>
      <c r="X183" s="21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c r="BA183" s="240"/>
      <c r="BB183" s="240"/>
      <c r="BC183" s="240"/>
      <c r="BD183" s="240"/>
      <c r="BE183" s="240"/>
      <c r="BF183" s="240"/>
      <c r="BG183" s="240"/>
    </row>
    <row r="184" spans="12:59" s="214" customFormat="1" x14ac:dyDescent="0.25">
      <c r="L184" s="213"/>
      <c r="M184" s="209"/>
      <c r="N184" s="210"/>
      <c r="O184" s="210"/>
      <c r="P184" s="210"/>
      <c r="Q184" s="210"/>
      <c r="R184" s="210"/>
      <c r="S184" s="537"/>
      <c r="T184" s="537"/>
      <c r="U184" s="533"/>
      <c r="W184" s="534"/>
      <c r="X184" s="210"/>
      <c r="Y184" s="240"/>
      <c r="Z184" s="240"/>
      <c r="AA184" s="240"/>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row>
    <row r="185" spans="12:59" s="214" customFormat="1" x14ac:dyDescent="0.25">
      <c r="L185" s="213"/>
      <c r="M185" s="209"/>
      <c r="N185" s="210"/>
      <c r="O185" s="210"/>
      <c r="P185" s="210"/>
      <c r="Q185" s="210"/>
      <c r="R185" s="210"/>
      <c r="S185" s="537"/>
      <c r="T185" s="537"/>
      <c r="U185" s="533"/>
      <c r="W185" s="534"/>
      <c r="X185" s="210"/>
      <c r="Y185" s="240"/>
      <c r="Z185" s="240"/>
      <c r="AA185" s="240"/>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row>
    <row r="186" spans="12:59" s="214" customFormat="1" x14ac:dyDescent="0.25">
      <c r="L186" s="213"/>
      <c r="M186" s="209"/>
      <c r="N186" s="210"/>
      <c r="O186" s="210"/>
      <c r="P186" s="210"/>
      <c r="Q186" s="210"/>
      <c r="R186" s="210"/>
      <c r="S186" s="537"/>
      <c r="T186" s="537"/>
      <c r="U186" s="533"/>
      <c r="W186" s="534"/>
      <c r="X186" s="210"/>
      <c r="Y186" s="240"/>
      <c r="Z186" s="240"/>
      <c r="AA186" s="240"/>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0"/>
      <c r="BF186" s="240"/>
      <c r="BG186" s="240"/>
    </row>
    <row r="187" spans="12:59" s="214" customFormat="1" x14ac:dyDescent="0.25">
      <c r="L187" s="213"/>
      <c r="M187" s="209"/>
      <c r="N187" s="210"/>
      <c r="O187" s="210"/>
      <c r="P187" s="210"/>
      <c r="Q187" s="210"/>
      <c r="R187" s="210"/>
      <c r="S187" s="537"/>
      <c r="T187" s="537"/>
      <c r="U187" s="533"/>
      <c r="W187" s="534"/>
      <c r="X187" s="21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row>
    <row r="188" spans="12:59" s="214" customFormat="1" x14ac:dyDescent="0.25">
      <c r="L188" s="213"/>
      <c r="M188" s="209"/>
      <c r="N188" s="210"/>
      <c r="O188" s="210"/>
      <c r="P188" s="210"/>
      <c r="Q188" s="210"/>
      <c r="R188" s="210"/>
      <c r="S188" s="537"/>
      <c r="T188" s="537"/>
      <c r="U188" s="533"/>
      <c r="W188" s="534"/>
      <c r="X188" s="21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c r="BF188" s="240"/>
      <c r="BG188" s="240"/>
    </row>
    <row r="189" spans="12:59" s="214" customFormat="1" x14ac:dyDescent="0.25">
      <c r="L189" s="213"/>
      <c r="M189" s="209"/>
      <c r="N189" s="210"/>
      <c r="O189" s="210"/>
      <c r="P189" s="210"/>
      <c r="Q189" s="210"/>
      <c r="R189" s="210"/>
      <c r="S189" s="537"/>
      <c r="T189" s="537"/>
      <c r="U189" s="533"/>
      <c r="W189" s="534"/>
      <c r="X189" s="21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240"/>
      <c r="BG189" s="240"/>
    </row>
    <row r="190" spans="12:59" s="214" customFormat="1" x14ac:dyDescent="0.25">
      <c r="L190" s="213"/>
      <c r="M190" s="209"/>
      <c r="N190" s="210"/>
      <c r="O190" s="210"/>
      <c r="P190" s="210"/>
      <c r="Q190" s="210"/>
      <c r="R190" s="210"/>
      <c r="S190" s="537"/>
      <c r="T190" s="537"/>
      <c r="U190" s="533"/>
      <c r="W190" s="534"/>
      <c r="X190" s="21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row>
    <row r="191" spans="12:59" s="214" customFormat="1" x14ac:dyDescent="0.25">
      <c r="L191" s="213"/>
      <c r="M191" s="209"/>
      <c r="N191" s="210"/>
      <c r="O191" s="210"/>
      <c r="P191" s="210"/>
      <c r="Q191" s="210"/>
      <c r="R191" s="210"/>
      <c r="S191" s="537"/>
      <c r="T191" s="537"/>
      <c r="U191" s="533"/>
      <c r="W191" s="534"/>
      <c r="X191" s="21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c r="BB191" s="240"/>
      <c r="BC191" s="240"/>
      <c r="BD191" s="240"/>
      <c r="BE191" s="240"/>
      <c r="BF191" s="240"/>
      <c r="BG191" s="240"/>
    </row>
    <row r="192" spans="12:59" s="214" customFormat="1" x14ac:dyDescent="0.25">
      <c r="L192" s="213"/>
      <c r="M192" s="209"/>
      <c r="N192" s="210"/>
      <c r="O192" s="210"/>
      <c r="P192" s="210"/>
      <c r="Q192" s="210"/>
      <c r="R192" s="210"/>
      <c r="S192" s="537"/>
      <c r="T192" s="537"/>
      <c r="U192" s="533"/>
      <c r="W192" s="534"/>
      <c r="X192" s="210"/>
      <c r="Y192" s="240"/>
      <c r="Z192" s="240"/>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row>
    <row r="193" spans="12:59" s="214" customFormat="1" x14ac:dyDescent="0.25">
      <c r="L193" s="213"/>
      <c r="M193" s="209"/>
      <c r="N193" s="210"/>
      <c r="O193" s="210"/>
      <c r="P193" s="210"/>
      <c r="Q193" s="210"/>
      <c r="R193" s="210"/>
      <c r="S193" s="537"/>
      <c r="T193" s="537"/>
      <c r="U193" s="533"/>
      <c r="W193" s="534"/>
      <c r="X193" s="210"/>
      <c r="Y193" s="240"/>
      <c r="Z193" s="240"/>
      <c r="AA193" s="240"/>
      <c r="AB193" s="240"/>
      <c r="AC193" s="240"/>
      <c r="AD193" s="240"/>
      <c r="AE193" s="240"/>
      <c r="AF193" s="240"/>
      <c r="AG193" s="240"/>
      <c r="AH193" s="240"/>
      <c r="AI193" s="240"/>
      <c r="AJ193" s="240"/>
      <c r="AK193" s="240"/>
      <c r="AL193" s="240"/>
      <c r="AM193" s="240"/>
      <c r="AN193" s="240"/>
      <c r="AO193" s="240"/>
      <c r="AP193" s="240"/>
      <c r="AQ193" s="240"/>
      <c r="AR193" s="240"/>
      <c r="AS193" s="240"/>
      <c r="AT193" s="240"/>
      <c r="AU193" s="240"/>
      <c r="AV193" s="240"/>
      <c r="AW193" s="240"/>
      <c r="AX193" s="240"/>
      <c r="AY193" s="240"/>
      <c r="AZ193" s="240"/>
      <c r="BA193" s="240"/>
      <c r="BB193" s="240"/>
      <c r="BC193" s="240"/>
      <c r="BD193" s="240"/>
      <c r="BE193" s="240"/>
      <c r="BF193" s="240"/>
      <c r="BG193" s="240"/>
    </row>
    <row r="194" spans="12:59" s="214" customFormat="1" x14ac:dyDescent="0.25">
      <c r="L194" s="213"/>
      <c r="M194" s="209"/>
      <c r="N194" s="210"/>
      <c r="O194" s="210"/>
      <c r="P194" s="210"/>
      <c r="Q194" s="210"/>
      <c r="R194" s="210"/>
      <c r="S194" s="537"/>
      <c r="T194" s="537"/>
      <c r="U194" s="533"/>
      <c r="W194" s="534"/>
      <c r="X194" s="210"/>
      <c r="Y194" s="240"/>
      <c r="Z194" s="240"/>
      <c r="AA194" s="240"/>
      <c r="AB194" s="240"/>
      <c r="AC194" s="240"/>
      <c r="AD194" s="240"/>
      <c r="AE194" s="240"/>
      <c r="AF194" s="240"/>
      <c r="AG194" s="240"/>
      <c r="AH194" s="240"/>
      <c r="AI194" s="240"/>
      <c r="AJ194" s="240"/>
      <c r="AK194" s="240"/>
      <c r="AL194" s="240"/>
      <c r="AM194" s="240"/>
      <c r="AN194" s="240"/>
      <c r="AO194" s="240"/>
      <c r="AP194" s="240"/>
      <c r="AQ194" s="240"/>
      <c r="AR194" s="240"/>
      <c r="AS194" s="240"/>
      <c r="AT194" s="240"/>
      <c r="AU194" s="240"/>
      <c r="AV194" s="240"/>
      <c r="AW194" s="240"/>
      <c r="AX194" s="240"/>
      <c r="AY194" s="240"/>
      <c r="AZ194" s="240"/>
      <c r="BA194" s="240"/>
      <c r="BB194" s="240"/>
      <c r="BC194" s="240"/>
      <c r="BD194" s="240"/>
      <c r="BE194" s="240"/>
      <c r="BF194" s="240"/>
      <c r="BG194" s="240"/>
    </row>
    <row r="195" spans="12:59" s="214" customFormat="1" x14ac:dyDescent="0.25">
      <c r="L195" s="213"/>
      <c r="M195" s="209"/>
      <c r="N195" s="210"/>
      <c r="O195" s="210"/>
      <c r="P195" s="210"/>
      <c r="Q195" s="210"/>
      <c r="R195" s="210"/>
      <c r="S195" s="537"/>
      <c r="T195" s="537"/>
      <c r="U195" s="533"/>
      <c r="W195" s="534"/>
      <c r="X195" s="210"/>
      <c r="Y195" s="240"/>
      <c r="Z195" s="240"/>
      <c r="AA195" s="240"/>
      <c r="AB195" s="240"/>
      <c r="AC195" s="240"/>
      <c r="AD195" s="240"/>
      <c r="AE195" s="240"/>
      <c r="AF195" s="240"/>
      <c r="AG195" s="240"/>
      <c r="AH195" s="240"/>
      <c r="AI195" s="240"/>
      <c r="AJ195" s="240"/>
      <c r="AK195" s="240"/>
      <c r="AL195" s="240"/>
      <c r="AM195" s="240"/>
      <c r="AN195" s="240"/>
      <c r="AO195" s="240"/>
      <c r="AP195" s="240"/>
      <c r="AQ195" s="240"/>
      <c r="AR195" s="240"/>
      <c r="AS195" s="240"/>
      <c r="AT195" s="240"/>
      <c r="AU195" s="240"/>
      <c r="AV195" s="240"/>
      <c r="AW195" s="240"/>
      <c r="AX195" s="240"/>
      <c r="AY195" s="240"/>
      <c r="AZ195" s="240"/>
      <c r="BA195" s="240"/>
      <c r="BB195" s="240"/>
      <c r="BC195" s="240"/>
      <c r="BD195" s="240"/>
      <c r="BE195" s="240"/>
      <c r="BF195" s="240"/>
      <c r="BG195" s="240"/>
    </row>
    <row r="196" spans="12:59" s="214" customFormat="1" x14ac:dyDescent="0.25">
      <c r="L196" s="213"/>
      <c r="M196" s="209"/>
      <c r="N196" s="210"/>
      <c r="O196" s="210"/>
      <c r="P196" s="210"/>
      <c r="Q196" s="210"/>
      <c r="R196" s="210"/>
      <c r="S196" s="537"/>
      <c r="T196" s="537"/>
      <c r="U196" s="533"/>
      <c r="W196" s="534"/>
      <c r="X196" s="210"/>
      <c r="Y196" s="240"/>
      <c r="Z196" s="240"/>
      <c r="AA196" s="240"/>
      <c r="AB196" s="240"/>
      <c r="AC196" s="240"/>
      <c r="AD196" s="240"/>
      <c r="AE196" s="240"/>
      <c r="AF196" s="240"/>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c r="BA196" s="240"/>
      <c r="BB196" s="240"/>
      <c r="BC196" s="240"/>
      <c r="BD196" s="240"/>
      <c r="BE196" s="240"/>
      <c r="BF196" s="240"/>
      <c r="BG196" s="240"/>
    </row>
    <row r="197" spans="12:59" s="214" customFormat="1" x14ac:dyDescent="0.25">
      <c r="L197" s="213"/>
      <c r="M197" s="209"/>
      <c r="N197" s="210"/>
      <c r="O197" s="210"/>
      <c r="P197" s="210"/>
      <c r="Q197" s="210"/>
      <c r="R197" s="210"/>
      <c r="S197" s="537"/>
      <c r="T197" s="537"/>
      <c r="U197" s="533"/>
      <c r="W197" s="534"/>
      <c r="X197" s="210"/>
      <c r="Y197" s="240"/>
      <c r="Z197" s="240"/>
      <c r="AA197" s="240"/>
      <c r="AB197" s="240"/>
      <c r="AC197" s="240"/>
      <c r="AD197" s="240"/>
      <c r="AE197" s="240"/>
      <c r="AF197" s="240"/>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c r="BF197" s="240"/>
      <c r="BG197" s="240"/>
    </row>
    <row r="198" spans="12:59" s="214" customFormat="1" x14ac:dyDescent="0.25">
      <c r="L198" s="213"/>
      <c r="M198" s="209"/>
      <c r="N198" s="210"/>
      <c r="O198" s="210"/>
      <c r="P198" s="210"/>
      <c r="Q198" s="210"/>
      <c r="R198" s="210"/>
      <c r="S198" s="537"/>
      <c r="T198" s="537"/>
      <c r="U198" s="533"/>
      <c r="W198" s="534"/>
      <c r="X198" s="21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c r="BF198" s="240"/>
      <c r="BG198" s="240"/>
    </row>
    <row r="199" spans="12:59" s="214" customFormat="1" x14ac:dyDescent="0.25">
      <c r="L199" s="213"/>
      <c r="M199" s="209"/>
      <c r="N199" s="210"/>
      <c r="O199" s="210"/>
      <c r="P199" s="210"/>
      <c r="Q199" s="210"/>
      <c r="R199" s="210"/>
      <c r="S199" s="537"/>
      <c r="T199" s="537"/>
      <c r="U199" s="533"/>
      <c r="W199" s="534"/>
      <c r="X199" s="210"/>
      <c r="Y199" s="240"/>
      <c r="Z199" s="240"/>
      <c r="AA199" s="240"/>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240"/>
      <c r="BE199" s="240"/>
      <c r="BF199" s="240"/>
      <c r="BG199" s="240"/>
    </row>
    <row r="200" spans="12:59" s="214" customFormat="1" x14ac:dyDescent="0.25">
      <c r="L200" s="213"/>
      <c r="M200" s="209"/>
      <c r="N200" s="210"/>
      <c r="O200" s="210"/>
      <c r="P200" s="210"/>
      <c r="Q200" s="210"/>
      <c r="R200" s="210"/>
      <c r="S200" s="537"/>
      <c r="T200" s="537"/>
      <c r="U200" s="533"/>
      <c r="W200" s="534"/>
      <c r="X200" s="210"/>
      <c r="Y200" s="240"/>
      <c r="Z200" s="240"/>
      <c r="AA200" s="240"/>
      <c r="AB200" s="240"/>
      <c r="AC200" s="240"/>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c r="BB200" s="240"/>
      <c r="BC200" s="240"/>
      <c r="BD200" s="240"/>
      <c r="BE200" s="240"/>
      <c r="BF200" s="240"/>
      <c r="BG200" s="240"/>
    </row>
    <row r="201" spans="12:59" s="214" customFormat="1" x14ac:dyDescent="0.25">
      <c r="L201" s="213"/>
      <c r="M201" s="209"/>
      <c r="N201" s="210"/>
      <c r="O201" s="210"/>
      <c r="P201" s="210"/>
      <c r="Q201" s="210"/>
      <c r="R201" s="210"/>
      <c r="S201" s="537"/>
      <c r="T201" s="537"/>
      <c r="U201" s="533"/>
      <c r="W201" s="534"/>
      <c r="X201" s="210"/>
      <c r="Y201" s="240"/>
      <c r="Z201" s="240"/>
      <c r="AA201" s="240"/>
      <c r="AB201" s="240"/>
      <c r="AC201" s="240"/>
      <c r="AD201" s="240"/>
      <c r="AE201" s="240"/>
      <c r="AF201" s="240"/>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c r="BB201" s="240"/>
      <c r="BC201" s="240"/>
      <c r="BD201" s="240"/>
      <c r="BE201" s="240"/>
      <c r="BF201" s="240"/>
      <c r="BG201" s="240"/>
    </row>
    <row r="202" spans="12:59" s="214" customFormat="1" x14ac:dyDescent="0.25">
      <c r="L202" s="213"/>
      <c r="M202" s="209"/>
      <c r="N202" s="210"/>
      <c r="O202" s="210"/>
      <c r="P202" s="210"/>
      <c r="Q202" s="210"/>
      <c r="R202" s="210"/>
      <c r="S202" s="537"/>
      <c r="T202" s="537"/>
      <c r="U202" s="533"/>
      <c r="W202" s="534"/>
      <c r="X202" s="210"/>
      <c r="Y202" s="240"/>
      <c r="Z202" s="240"/>
      <c r="AA202" s="240"/>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c r="BF202" s="240"/>
      <c r="BG202" s="240"/>
    </row>
    <row r="203" spans="12:59" s="214" customFormat="1" x14ac:dyDescent="0.25">
      <c r="L203" s="213"/>
      <c r="M203" s="209"/>
      <c r="N203" s="210"/>
      <c r="O203" s="210"/>
      <c r="P203" s="210"/>
      <c r="Q203" s="210"/>
      <c r="R203" s="210"/>
      <c r="S203" s="537"/>
      <c r="T203" s="537"/>
      <c r="U203" s="533"/>
      <c r="W203" s="534"/>
      <c r="X203" s="210"/>
      <c r="Y203" s="240"/>
      <c r="Z203" s="240"/>
      <c r="AA203" s="240"/>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row>
    <row r="204" spans="12:59" s="214" customFormat="1" x14ac:dyDescent="0.25">
      <c r="L204" s="213"/>
      <c r="M204" s="209"/>
      <c r="N204" s="210"/>
      <c r="O204" s="210"/>
      <c r="P204" s="210"/>
      <c r="Q204" s="210"/>
      <c r="R204" s="210"/>
      <c r="S204" s="537"/>
      <c r="T204" s="537"/>
      <c r="U204" s="533"/>
      <c r="W204" s="534"/>
      <c r="X204" s="210"/>
      <c r="Y204" s="240"/>
      <c r="Z204" s="240"/>
      <c r="AA204" s="240"/>
      <c r="AB204" s="240"/>
      <c r="AC204" s="240"/>
      <c r="AD204" s="240"/>
      <c r="AE204" s="240"/>
      <c r="AF204" s="240"/>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c r="BF204" s="240"/>
      <c r="BG204" s="240"/>
    </row>
    <row r="205" spans="12:59" s="214" customFormat="1" x14ac:dyDescent="0.25">
      <c r="L205" s="213"/>
      <c r="M205" s="209"/>
      <c r="N205" s="210"/>
      <c r="O205" s="210"/>
      <c r="P205" s="210"/>
      <c r="Q205" s="210"/>
      <c r="R205" s="210"/>
      <c r="S205" s="537"/>
      <c r="T205" s="537"/>
      <c r="U205" s="533"/>
      <c r="W205" s="534"/>
      <c r="X205" s="210"/>
      <c r="Y205" s="240"/>
      <c r="Z205" s="240"/>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240"/>
      <c r="BE205" s="240"/>
      <c r="BF205" s="240"/>
      <c r="BG205" s="240"/>
    </row>
    <row r="206" spans="12:59" s="214" customFormat="1" x14ac:dyDescent="0.25">
      <c r="L206" s="213"/>
      <c r="M206" s="209"/>
      <c r="N206" s="210"/>
      <c r="O206" s="210"/>
      <c r="P206" s="210"/>
      <c r="Q206" s="210"/>
      <c r="R206" s="210"/>
      <c r="S206" s="537"/>
      <c r="T206" s="537"/>
      <c r="U206" s="533"/>
      <c r="W206" s="534"/>
      <c r="X206" s="210"/>
      <c r="Y206" s="240"/>
      <c r="Z206" s="240"/>
      <c r="AA206" s="240"/>
      <c r="AB206" s="240"/>
      <c r="AC206" s="240"/>
      <c r="AD206" s="240"/>
      <c r="AE206" s="240"/>
      <c r="AF206" s="240"/>
      <c r="AG206" s="240"/>
      <c r="AH206" s="240"/>
      <c r="AI206" s="240"/>
      <c r="AJ206" s="240"/>
      <c r="AK206" s="240"/>
      <c r="AL206" s="240"/>
      <c r="AM206" s="240"/>
      <c r="AN206" s="240"/>
      <c r="AO206" s="240"/>
      <c r="AP206" s="240"/>
      <c r="AQ206" s="240"/>
      <c r="AR206" s="240"/>
      <c r="AS206" s="240"/>
      <c r="AT206" s="240"/>
      <c r="AU206" s="240"/>
      <c r="AV206" s="240"/>
      <c r="AW206" s="240"/>
      <c r="AX206" s="240"/>
      <c r="AY206" s="240"/>
      <c r="AZ206" s="240"/>
      <c r="BA206" s="240"/>
      <c r="BB206" s="240"/>
      <c r="BC206" s="240"/>
      <c r="BD206" s="240"/>
      <c r="BE206" s="240"/>
      <c r="BF206" s="240"/>
      <c r="BG206" s="240"/>
    </row>
    <row r="207" spans="12:59" s="214" customFormat="1" x14ac:dyDescent="0.25">
      <c r="L207" s="213"/>
      <c r="M207" s="209"/>
      <c r="N207" s="210"/>
      <c r="O207" s="210"/>
      <c r="P207" s="210"/>
      <c r="Q207" s="210"/>
      <c r="R207" s="210"/>
      <c r="S207" s="537"/>
      <c r="T207" s="537"/>
      <c r="U207" s="533"/>
      <c r="W207" s="534"/>
      <c r="X207" s="210"/>
      <c r="Y207" s="240"/>
      <c r="Z207" s="240"/>
      <c r="AA207" s="240"/>
      <c r="AB207" s="240"/>
      <c r="AC207" s="240"/>
      <c r="AD207" s="240"/>
      <c r="AE207" s="240"/>
      <c r="AF207" s="240"/>
      <c r="AG207" s="240"/>
      <c r="AH207" s="240"/>
      <c r="AI207" s="240"/>
      <c r="AJ207" s="240"/>
      <c r="AK207" s="240"/>
      <c r="AL207" s="240"/>
      <c r="AM207" s="240"/>
      <c r="AN207" s="240"/>
      <c r="AO207" s="240"/>
      <c r="AP207" s="240"/>
      <c r="AQ207" s="240"/>
      <c r="AR207" s="240"/>
      <c r="AS207" s="240"/>
      <c r="AT207" s="240"/>
      <c r="AU207" s="240"/>
      <c r="AV207" s="240"/>
      <c r="AW207" s="240"/>
      <c r="AX207" s="240"/>
      <c r="AY207" s="240"/>
      <c r="AZ207" s="240"/>
      <c r="BA207" s="240"/>
      <c r="BB207" s="240"/>
      <c r="BC207" s="240"/>
      <c r="BD207" s="240"/>
      <c r="BE207" s="240"/>
      <c r="BF207" s="240"/>
      <c r="BG207" s="240"/>
    </row>
    <row r="208" spans="12:59" s="214" customFormat="1" x14ac:dyDescent="0.25">
      <c r="L208" s="213"/>
      <c r="M208" s="209"/>
      <c r="N208" s="210"/>
      <c r="O208" s="210"/>
      <c r="P208" s="210"/>
      <c r="Q208" s="210"/>
      <c r="R208" s="210"/>
      <c r="S208" s="537"/>
      <c r="T208" s="537"/>
      <c r="U208" s="533"/>
      <c r="W208" s="534"/>
      <c r="X208" s="21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row>
    <row r="209" spans="12:59" s="214" customFormat="1" x14ac:dyDescent="0.25">
      <c r="L209" s="213"/>
      <c r="M209" s="209"/>
      <c r="N209" s="210"/>
      <c r="O209" s="210"/>
      <c r="P209" s="210"/>
      <c r="Q209" s="210"/>
      <c r="R209" s="210"/>
      <c r="S209" s="537"/>
      <c r="T209" s="537"/>
      <c r="U209" s="533"/>
      <c r="W209" s="534"/>
      <c r="X209" s="21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row>
    <row r="210" spans="12:59" s="214" customFormat="1" x14ac:dyDescent="0.25">
      <c r="L210" s="213"/>
      <c r="M210" s="209"/>
      <c r="N210" s="210"/>
      <c r="O210" s="210"/>
      <c r="P210" s="210"/>
      <c r="Q210" s="210"/>
      <c r="R210" s="210"/>
      <c r="S210" s="537"/>
      <c r="T210" s="537"/>
      <c r="U210" s="533"/>
      <c r="W210" s="534"/>
      <c r="X210" s="21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row>
    <row r="211" spans="12:59" s="214" customFormat="1" x14ac:dyDescent="0.25">
      <c r="L211" s="213"/>
      <c r="M211" s="209"/>
      <c r="N211" s="210"/>
      <c r="O211" s="210"/>
      <c r="P211" s="210"/>
      <c r="Q211" s="210"/>
      <c r="R211" s="210"/>
      <c r="S211" s="537"/>
      <c r="T211" s="537"/>
      <c r="U211" s="533"/>
      <c r="W211" s="534"/>
      <c r="X211" s="21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row>
    <row r="212" spans="12:59" s="214" customFormat="1" x14ac:dyDescent="0.25">
      <c r="L212" s="213"/>
      <c r="M212" s="209"/>
      <c r="N212" s="210"/>
      <c r="O212" s="210"/>
      <c r="P212" s="210"/>
      <c r="Q212" s="210"/>
      <c r="R212" s="210"/>
      <c r="S212" s="537"/>
      <c r="T212" s="537"/>
      <c r="U212" s="533"/>
      <c r="W212" s="534"/>
      <c r="X212" s="21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240"/>
      <c r="BE212" s="240"/>
      <c r="BF212" s="240"/>
      <c r="BG212" s="240"/>
    </row>
    <row r="213" spans="12:59" s="214" customFormat="1" x14ac:dyDescent="0.25">
      <c r="L213" s="213"/>
      <c r="M213" s="209"/>
      <c r="N213" s="210"/>
      <c r="O213" s="210"/>
      <c r="P213" s="210"/>
      <c r="Q213" s="210"/>
      <c r="R213" s="210"/>
      <c r="S213" s="537"/>
      <c r="T213" s="537"/>
      <c r="U213" s="533"/>
      <c r="W213" s="534"/>
      <c r="X213" s="21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row>
    <row r="214" spans="12:59" s="214" customFormat="1" x14ac:dyDescent="0.25">
      <c r="L214" s="213"/>
      <c r="M214" s="209"/>
      <c r="N214" s="210"/>
      <c r="O214" s="210"/>
      <c r="P214" s="210"/>
      <c r="Q214" s="210"/>
      <c r="R214" s="210"/>
      <c r="S214" s="537"/>
      <c r="T214" s="537"/>
      <c r="U214" s="533"/>
      <c r="W214" s="534"/>
      <c r="X214" s="21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row>
    <row r="215" spans="12:59" s="214" customFormat="1" x14ac:dyDescent="0.25">
      <c r="L215" s="213"/>
      <c r="M215" s="209"/>
      <c r="N215" s="210"/>
      <c r="O215" s="210"/>
      <c r="P215" s="210"/>
      <c r="Q215" s="210"/>
      <c r="R215" s="210"/>
      <c r="S215" s="537"/>
      <c r="T215" s="537"/>
      <c r="U215" s="533"/>
      <c r="W215" s="534"/>
      <c r="X215" s="210"/>
      <c r="Y215" s="240"/>
      <c r="Z215" s="240"/>
      <c r="AA215" s="240"/>
      <c r="AB215" s="240"/>
      <c r="AC215" s="240"/>
      <c r="AD215" s="240"/>
      <c r="AE215" s="240"/>
      <c r="AF215" s="240"/>
      <c r="AG215" s="240"/>
      <c r="AH215" s="240"/>
      <c r="AI215" s="240"/>
      <c r="AJ215" s="240"/>
      <c r="AK215" s="240"/>
      <c r="AL215" s="240"/>
      <c r="AM215" s="240"/>
      <c r="AN215" s="240"/>
      <c r="AO215" s="240"/>
      <c r="AP215" s="240"/>
      <c r="AQ215" s="240"/>
      <c r="AR215" s="240"/>
      <c r="AS215" s="240"/>
      <c r="AT215" s="240"/>
      <c r="AU215" s="240"/>
      <c r="AV215" s="240"/>
      <c r="AW215" s="240"/>
      <c r="AX215" s="240"/>
      <c r="AY215" s="240"/>
      <c r="AZ215" s="240"/>
      <c r="BA215" s="240"/>
      <c r="BB215" s="240"/>
      <c r="BC215" s="240"/>
      <c r="BD215" s="240"/>
      <c r="BE215" s="240"/>
      <c r="BF215" s="240"/>
      <c r="BG215" s="240"/>
    </row>
    <row r="216" spans="12:59" s="214" customFormat="1" x14ac:dyDescent="0.25">
      <c r="L216" s="213"/>
      <c r="M216" s="209"/>
      <c r="N216" s="210"/>
      <c r="O216" s="210"/>
      <c r="P216" s="210"/>
      <c r="Q216" s="210"/>
      <c r="R216" s="210"/>
      <c r="S216" s="537"/>
      <c r="T216" s="537"/>
      <c r="U216" s="533"/>
      <c r="W216" s="534"/>
      <c r="X216" s="210"/>
      <c r="Y216" s="240"/>
      <c r="Z216" s="240"/>
      <c r="AA216" s="240"/>
      <c r="AB216" s="240"/>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c r="AX216" s="240"/>
      <c r="AY216" s="240"/>
      <c r="AZ216" s="240"/>
      <c r="BA216" s="240"/>
      <c r="BB216" s="240"/>
      <c r="BC216" s="240"/>
      <c r="BD216" s="240"/>
      <c r="BE216" s="240"/>
      <c r="BF216" s="240"/>
      <c r="BG216" s="240"/>
    </row>
    <row r="217" spans="12:59" s="214" customFormat="1" x14ac:dyDescent="0.25">
      <c r="L217" s="213"/>
      <c r="M217" s="209"/>
      <c r="N217" s="210"/>
      <c r="O217" s="210"/>
      <c r="P217" s="210"/>
      <c r="Q217" s="210"/>
      <c r="R217" s="210"/>
      <c r="S217" s="537"/>
      <c r="T217" s="537"/>
      <c r="U217" s="533"/>
      <c r="W217" s="534"/>
      <c r="X217" s="21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c r="AX217" s="240"/>
      <c r="AY217" s="240"/>
      <c r="AZ217" s="240"/>
      <c r="BA217" s="240"/>
      <c r="BB217" s="240"/>
      <c r="BC217" s="240"/>
      <c r="BD217" s="240"/>
      <c r="BE217" s="240"/>
      <c r="BF217" s="240"/>
      <c r="BG217" s="240"/>
    </row>
    <row r="218" spans="12:59" s="214" customFormat="1" x14ac:dyDescent="0.25">
      <c r="L218" s="213"/>
      <c r="M218" s="209"/>
      <c r="N218" s="210"/>
      <c r="O218" s="210"/>
      <c r="P218" s="210"/>
      <c r="Q218" s="210"/>
      <c r="R218" s="210"/>
      <c r="S218" s="537"/>
      <c r="T218" s="537"/>
      <c r="U218" s="533"/>
      <c r="W218" s="534"/>
      <c r="X218" s="21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240"/>
      <c r="BE218" s="240"/>
      <c r="BF218" s="240"/>
      <c r="BG218" s="240"/>
    </row>
    <row r="219" spans="12:59" s="214" customFormat="1" x14ac:dyDescent="0.25">
      <c r="L219" s="213"/>
      <c r="M219" s="209"/>
      <c r="N219" s="210"/>
      <c r="O219" s="210"/>
      <c r="P219" s="210"/>
      <c r="Q219" s="210"/>
      <c r="R219" s="210"/>
      <c r="S219" s="537"/>
      <c r="T219" s="537"/>
      <c r="U219" s="533"/>
      <c r="W219" s="534"/>
      <c r="X219" s="210"/>
      <c r="Y219" s="240"/>
      <c r="Z219" s="240"/>
      <c r="AA219" s="240"/>
      <c r="AB219" s="240"/>
      <c r="AC219" s="240"/>
      <c r="AD219" s="240"/>
      <c r="AE219" s="240"/>
      <c r="AF219" s="240"/>
      <c r="AG219" s="240"/>
      <c r="AH219" s="240"/>
      <c r="AI219" s="240"/>
      <c r="AJ219" s="240"/>
      <c r="AK219" s="240"/>
      <c r="AL219" s="240"/>
      <c r="AM219" s="240"/>
      <c r="AN219" s="240"/>
      <c r="AO219" s="240"/>
      <c r="AP219" s="240"/>
      <c r="AQ219" s="240"/>
      <c r="AR219" s="240"/>
      <c r="AS219" s="240"/>
      <c r="AT219" s="240"/>
      <c r="AU219" s="240"/>
      <c r="AV219" s="240"/>
      <c r="AW219" s="240"/>
      <c r="AX219" s="240"/>
      <c r="AY219" s="240"/>
      <c r="AZ219" s="240"/>
      <c r="BA219" s="240"/>
      <c r="BB219" s="240"/>
      <c r="BC219" s="240"/>
      <c r="BD219" s="240"/>
      <c r="BE219" s="240"/>
      <c r="BF219" s="240"/>
      <c r="BG219" s="240"/>
    </row>
    <row r="220" spans="12:59" s="214" customFormat="1" x14ac:dyDescent="0.25">
      <c r="L220" s="213"/>
      <c r="M220" s="209"/>
      <c r="N220" s="210"/>
      <c r="O220" s="210"/>
      <c r="P220" s="210"/>
      <c r="Q220" s="210"/>
      <c r="R220" s="210"/>
      <c r="S220" s="537"/>
      <c r="T220" s="537"/>
      <c r="U220" s="533"/>
      <c r="W220" s="534"/>
      <c r="X220" s="210"/>
      <c r="Y220" s="240"/>
      <c r="Z220" s="240"/>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0"/>
      <c r="BA220" s="240"/>
      <c r="BB220" s="240"/>
      <c r="BC220" s="240"/>
      <c r="BD220" s="240"/>
      <c r="BE220" s="240"/>
      <c r="BF220" s="240"/>
      <c r="BG220" s="240"/>
    </row>
    <row r="221" spans="12:59" s="214" customFormat="1" x14ac:dyDescent="0.25">
      <c r="L221" s="213"/>
      <c r="M221" s="209"/>
      <c r="N221" s="210"/>
      <c r="O221" s="210"/>
      <c r="P221" s="210"/>
      <c r="Q221" s="210"/>
      <c r="R221" s="210"/>
      <c r="S221" s="537"/>
      <c r="T221" s="537"/>
      <c r="U221" s="533"/>
      <c r="W221" s="534"/>
      <c r="X221" s="21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0"/>
      <c r="AY221" s="240"/>
      <c r="AZ221" s="240"/>
      <c r="BA221" s="240"/>
      <c r="BB221" s="240"/>
      <c r="BC221" s="240"/>
      <c r="BD221" s="240"/>
      <c r="BE221" s="240"/>
      <c r="BF221" s="240"/>
      <c r="BG221" s="240"/>
    </row>
    <row r="222" spans="12:59" s="214" customFormat="1" x14ac:dyDescent="0.25">
      <c r="L222" s="213"/>
      <c r="M222" s="209"/>
      <c r="N222" s="210"/>
      <c r="O222" s="210"/>
      <c r="P222" s="210"/>
      <c r="Q222" s="210"/>
      <c r="R222" s="210"/>
      <c r="S222" s="537"/>
      <c r="T222" s="537"/>
      <c r="U222" s="533"/>
      <c r="W222" s="534"/>
      <c r="X222" s="210"/>
      <c r="Y222" s="240"/>
      <c r="Z222" s="240"/>
      <c r="AA222" s="240"/>
      <c r="AB222" s="240"/>
      <c r="AC222" s="240"/>
      <c r="AD222" s="240"/>
      <c r="AE222" s="240"/>
      <c r="AF222" s="240"/>
      <c r="AG222" s="240"/>
      <c r="AH222" s="240"/>
      <c r="AI222" s="240"/>
      <c r="AJ222" s="240"/>
      <c r="AK222" s="240"/>
      <c r="AL222" s="240"/>
      <c r="AM222" s="240"/>
      <c r="AN222" s="240"/>
      <c r="AO222" s="240"/>
      <c r="AP222" s="240"/>
      <c r="AQ222" s="240"/>
      <c r="AR222" s="240"/>
      <c r="AS222" s="240"/>
      <c r="AT222" s="240"/>
      <c r="AU222" s="240"/>
      <c r="AV222" s="240"/>
      <c r="AW222" s="240"/>
      <c r="AX222" s="240"/>
      <c r="AY222" s="240"/>
      <c r="AZ222" s="240"/>
      <c r="BA222" s="240"/>
      <c r="BB222" s="240"/>
      <c r="BC222" s="240"/>
      <c r="BD222" s="240"/>
      <c r="BE222" s="240"/>
      <c r="BF222" s="240"/>
      <c r="BG222" s="240"/>
    </row>
    <row r="223" spans="12:59" s="214" customFormat="1" x14ac:dyDescent="0.25">
      <c r="L223" s="213"/>
      <c r="M223" s="209"/>
      <c r="N223" s="210"/>
      <c r="O223" s="210"/>
      <c r="P223" s="210"/>
      <c r="Q223" s="210"/>
      <c r="R223" s="210"/>
      <c r="S223" s="537"/>
      <c r="T223" s="537"/>
      <c r="U223" s="533"/>
      <c r="W223" s="534"/>
      <c r="X223" s="210"/>
      <c r="Y223" s="240"/>
      <c r="Z223" s="240"/>
      <c r="AA223" s="240"/>
      <c r="AB223" s="240"/>
      <c r="AC223" s="240"/>
      <c r="AD223" s="240"/>
      <c r="AE223" s="240"/>
      <c r="AF223" s="240"/>
      <c r="AG223" s="240"/>
      <c r="AH223" s="240"/>
      <c r="AI223" s="240"/>
      <c r="AJ223" s="240"/>
      <c r="AK223" s="240"/>
      <c r="AL223" s="240"/>
      <c r="AM223" s="240"/>
      <c r="AN223" s="240"/>
      <c r="AO223" s="240"/>
      <c r="AP223" s="240"/>
      <c r="AQ223" s="240"/>
      <c r="AR223" s="240"/>
      <c r="AS223" s="240"/>
      <c r="AT223" s="240"/>
      <c r="AU223" s="240"/>
      <c r="AV223" s="240"/>
      <c r="AW223" s="240"/>
      <c r="AX223" s="240"/>
      <c r="AY223" s="240"/>
      <c r="AZ223" s="240"/>
      <c r="BA223" s="240"/>
      <c r="BB223" s="240"/>
      <c r="BC223" s="240"/>
      <c r="BD223" s="240"/>
      <c r="BE223" s="240"/>
      <c r="BF223" s="240"/>
      <c r="BG223" s="240"/>
    </row>
    <row r="224" spans="12:59" s="214" customFormat="1" x14ac:dyDescent="0.25">
      <c r="L224" s="213"/>
      <c r="M224" s="209"/>
      <c r="N224" s="210"/>
      <c r="O224" s="210"/>
      <c r="P224" s="210"/>
      <c r="Q224" s="210"/>
      <c r="R224" s="210"/>
      <c r="S224" s="537"/>
      <c r="T224" s="537"/>
      <c r="U224" s="533"/>
      <c r="W224" s="534"/>
      <c r="X224" s="210"/>
      <c r="Y224" s="240"/>
      <c r="Z224" s="240"/>
      <c r="AA224" s="240"/>
      <c r="AB224" s="240"/>
      <c r="AC224" s="240"/>
      <c r="AD224" s="240"/>
      <c r="AE224" s="240"/>
      <c r="AF224" s="240"/>
      <c r="AG224" s="240"/>
      <c r="AH224" s="240"/>
      <c r="AI224" s="240"/>
      <c r="AJ224" s="240"/>
      <c r="AK224" s="240"/>
      <c r="AL224" s="240"/>
      <c r="AM224" s="240"/>
      <c r="AN224" s="240"/>
      <c r="AO224" s="240"/>
      <c r="AP224" s="240"/>
      <c r="AQ224" s="240"/>
      <c r="AR224" s="240"/>
      <c r="AS224" s="240"/>
      <c r="AT224" s="240"/>
      <c r="AU224" s="240"/>
      <c r="AV224" s="240"/>
      <c r="AW224" s="240"/>
      <c r="AX224" s="240"/>
      <c r="AY224" s="240"/>
      <c r="AZ224" s="240"/>
      <c r="BA224" s="240"/>
      <c r="BB224" s="240"/>
      <c r="BC224" s="240"/>
      <c r="BD224" s="240"/>
      <c r="BE224" s="240"/>
      <c r="BF224" s="240"/>
      <c r="BG224" s="240"/>
    </row>
    <row r="225" spans="12:59" s="214" customFormat="1" x14ac:dyDescent="0.25">
      <c r="L225" s="213"/>
      <c r="M225" s="209"/>
      <c r="N225" s="210"/>
      <c r="O225" s="210"/>
      <c r="P225" s="210"/>
      <c r="Q225" s="210"/>
      <c r="R225" s="210"/>
      <c r="S225" s="537"/>
      <c r="T225" s="537"/>
      <c r="U225" s="533"/>
      <c r="W225" s="534"/>
      <c r="X225" s="21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240"/>
      <c r="BE225" s="240"/>
      <c r="BF225" s="240"/>
      <c r="BG225" s="240"/>
    </row>
    <row r="226" spans="12:59" s="214" customFormat="1" x14ac:dyDescent="0.25">
      <c r="L226" s="213"/>
      <c r="M226" s="209"/>
      <c r="N226" s="210"/>
      <c r="O226" s="210"/>
      <c r="P226" s="210"/>
      <c r="Q226" s="210"/>
      <c r="R226" s="210"/>
      <c r="S226" s="537"/>
      <c r="T226" s="537"/>
      <c r="U226" s="533"/>
      <c r="W226" s="534"/>
      <c r="X226" s="210"/>
      <c r="Y226" s="240"/>
      <c r="Z226" s="240"/>
      <c r="AA226" s="240"/>
      <c r="AB226" s="240"/>
      <c r="AC226" s="240"/>
      <c r="AD226" s="240"/>
      <c r="AE226" s="240"/>
      <c r="AF226" s="240"/>
      <c r="AG226" s="240"/>
      <c r="AH226" s="240"/>
      <c r="AI226" s="240"/>
      <c r="AJ226" s="240"/>
      <c r="AK226" s="240"/>
      <c r="AL226" s="240"/>
      <c r="AM226" s="240"/>
      <c r="AN226" s="240"/>
      <c r="AO226" s="240"/>
      <c r="AP226" s="240"/>
      <c r="AQ226" s="240"/>
      <c r="AR226" s="240"/>
      <c r="AS226" s="240"/>
      <c r="AT226" s="240"/>
      <c r="AU226" s="240"/>
      <c r="AV226" s="240"/>
      <c r="AW226" s="240"/>
      <c r="AX226" s="240"/>
      <c r="AY226" s="240"/>
      <c r="AZ226" s="240"/>
      <c r="BA226" s="240"/>
      <c r="BB226" s="240"/>
      <c r="BC226" s="240"/>
      <c r="BD226" s="240"/>
      <c r="BE226" s="240"/>
      <c r="BF226" s="240"/>
      <c r="BG226" s="240"/>
    </row>
    <row r="227" spans="12:59" s="214" customFormat="1" x14ac:dyDescent="0.25">
      <c r="L227" s="213"/>
      <c r="M227" s="209"/>
      <c r="N227" s="210"/>
      <c r="O227" s="210"/>
      <c r="P227" s="210"/>
      <c r="Q227" s="210"/>
      <c r="R227" s="210"/>
      <c r="S227" s="537"/>
      <c r="T227" s="537"/>
      <c r="U227" s="533"/>
      <c r="W227" s="534"/>
      <c r="X227" s="210"/>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c r="BF227" s="240"/>
      <c r="BG227" s="240"/>
    </row>
    <row r="228" spans="12:59" s="214" customFormat="1" x14ac:dyDescent="0.25">
      <c r="L228" s="213"/>
      <c r="M228" s="209"/>
      <c r="N228" s="210"/>
      <c r="O228" s="210"/>
      <c r="P228" s="210"/>
      <c r="Q228" s="210"/>
      <c r="R228" s="210"/>
      <c r="S228" s="537"/>
      <c r="T228" s="537"/>
      <c r="U228" s="533"/>
      <c r="W228" s="534"/>
      <c r="X228" s="210"/>
      <c r="Y228" s="240"/>
      <c r="Z228" s="240"/>
      <c r="AA228" s="240"/>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240"/>
      <c r="BE228" s="240"/>
      <c r="BF228" s="240"/>
      <c r="BG228" s="240"/>
    </row>
    <row r="229" spans="12:59" s="214" customFormat="1" x14ac:dyDescent="0.25">
      <c r="L229" s="213"/>
      <c r="M229" s="209"/>
      <c r="N229" s="210"/>
      <c r="O229" s="210"/>
      <c r="P229" s="210"/>
      <c r="Q229" s="210"/>
      <c r="R229" s="210"/>
      <c r="S229" s="537"/>
      <c r="T229" s="537"/>
      <c r="U229" s="533"/>
      <c r="W229" s="534"/>
      <c r="X229" s="210"/>
      <c r="Y229" s="240"/>
      <c r="Z229" s="240"/>
      <c r="AA229" s="240"/>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0"/>
    </row>
    <row r="230" spans="12:59" s="214" customFormat="1" x14ac:dyDescent="0.25">
      <c r="L230" s="213"/>
      <c r="M230" s="209"/>
      <c r="N230" s="210"/>
      <c r="O230" s="210"/>
      <c r="P230" s="210"/>
      <c r="Q230" s="210"/>
      <c r="R230" s="210"/>
      <c r="S230" s="537"/>
      <c r="T230" s="537"/>
      <c r="U230" s="533"/>
      <c r="W230" s="534"/>
      <c r="X230" s="210"/>
      <c r="Y230" s="240"/>
      <c r="Z230" s="240"/>
      <c r="AA230" s="240"/>
      <c r="AB230" s="240"/>
      <c r="AC230" s="240"/>
      <c r="AD230" s="240"/>
      <c r="AE230" s="240"/>
      <c r="AF230" s="240"/>
      <c r="AG230" s="240"/>
      <c r="AH230" s="240"/>
      <c r="AI230" s="240"/>
      <c r="AJ230" s="240"/>
      <c r="AK230" s="240"/>
      <c r="AL230" s="240"/>
      <c r="AM230" s="240"/>
      <c r="AN230" s="240"/>
      <c r="AO230" s="240"/>
      <c r="AP230" s="240"/>
      <c r="AQ230" s="240"/>
      <c r="AR230" s="240"/>
      <c r="AS230" s="240"/>
      <c r="AT230" s="240"/>
      <c r="AU230" s="240"/>
      <c r="AV230" s="240"/>
      <c r="AW230" s="240"/>
      <c r="AX230" s="240"/>
      <c r="AY230" s="240"/>
      <c r="AZ230" s="240"/>
      <c r="BA230" s="240"/>
      <c r="BB230" s="240"/>
      <c r="BC230" s="240"/>
      <c r="BD230" s="240"/>
      <c r="BE230" s="240"/>
      <c r="BF230" s="240"/>
      <c r="BG230" s="240"/>
    </row>
    <row r="231" spans="12:59" s="214" customFormat="1" x14ac:dyDescent="0.25">
      <c r="L231" s="213"/>
      <c r="M231" s="209"/>
      <c r="N231" s="210"/>
      <c r="O231" s="210"/>
      <c r="P231" s="210"/>
      <c r="Q231" s="210"/>
      <c r="R231" s="210"/>
      <c r="S231" s="537"/>
      <c r="T231" s="537"/>
      <c r="U231" s="533"/>
      <c r="W231" s="534"/>
      <c r="X231" s="210"/>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240"/>
      <c r="BE231" s="240"/>
      <c r="BF231" s="240"/>
      <c r="BG231" s="240"/>
    </row>
    <row r="232" spans="12:59" s="214" customFormat="1" x14ac:dyDescent="0.25">
      <c r="L232" s="213"/>
      <c r="M232" s="209"/>
      <c r="N232" s="210"/>
      <c r="O232" s="210"/>
      <c r="P232" s="210"/>
      <c r="Q232" s="210"/>
      <c r="R232" s="210"/>
      <c r="S232" s="537"/>
      <c r="T232" s="537"/>
      <c r="U232" s="533"/>
      <c r="W232" s="534"/>
      <c r="X232" s="21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0"/>
      <c r="AY232" s="240"/>
      <c r="AZ232" s="240"/>
      <c r="BA232" s="240"/>
      <c r="BB232" s="240"/>
      <c r="BC232" s="240"/>
      <c r="BD232" s="240"/>
      <c r="BE232" s="240"/>
      <c r="BF232" s="240"/>
      <c r="BG232" s="240"/>
    </row>
    <row r="233" spans="12:59" s="214" customFormat="1" x14ac:dyDescent="0.25">
      <c r="L233" s="213"/>
      <c r="M233" s="209"/>
      <c r="N233" s="210"/>
      <c r="O233" s="210"/>
      <c r="P233" s="210"/>
      <c r="Q233" s="210"/>
      <c r="R233" s="210"/>
      <c r="S233" s="537"/>
      <c r="T233" s="537"/>
      <c r="U233" s="533"/>
      <c r="W233" s="534"/>
      <c r="X233" s="210"/>
      <c r="Y233" s="240"/>
      <c r="Z233" s="240"/>
      <c r="AA233" s="240"/>
      <c r="AB233" s="240"/>
      <c r="AC233" s="240"/>
      <c r="AD233" s="240"/>
      <c r="AE233" s="240"/>
      <c r="AF233" s="240"/>
      <c r="AG233" s="240"/>
      <c r="AH233" s="240"/>
      <c r="AI233" s="240"/>
      <c r="AJ233" s="240"/>
      <c r="AK233" s="240"/>
      <c r="AL233" s="240"/>
      <c r="AM233" s="240"/>
      <c r="AN233" s="240"/>
      <c r="AO233" s="240"/>
      <c r="AP233" s="240"/>
      <c r="AQ233" s="240"/>
      <c r="AR233" s="240"/>
      <c r="AS233" s="240"/>
      <c r="AT233" s="240"/>
      <c r="AU233" s="240"/>
      <c r="AV233" s="240"/>
      <c r="AW233" s="240"/>
      <c r="AX233" s="240"/>
      <c r="AY233" s="240"/>
      <c r="AZ233" s="240"/>
      <c r="BA233" s="240"/>
      <c r="BB233" s="240"/>
      <c r="BC233" s="240"/>
      <c r="BD233" s="240"/>
      <c r="BE233" s="240"/>
      <c r="BF233" s="240"/>
      <c r="BG233" s="240"/>
    </row>
    <row r="234" spans="12:59" s="214" customFormat="1" x14ac:dyDescent="0.25">
      <c r="L234" s="213"/>
      <c r="M234" s="209"/>
      <c r="N234" s="210"/>
      <c r="O234" s="210"/>
      <c r="P234" s="210"/>
      <c r="Q234" s="210"/>
      <c r="R234" s="210"/>
      <c r="S234" s="537"/>
      <c r="T234" s="537"/>
      <c r="U234" s="533"/>
      <c r="W234" s="534"/>
      <c r="X234" s="210"/>
      <c r="Y234" s="240"/>
      <c r="Z234" s="240"/>
      <c r="AA234" s="240"/>
      <c r="AB234" s="240"/>
      <c r="AC234" s="240"/>
      <c r="AD234" s="240"/>
      <c r="AE234" s="240"/>
      <c r="AF234" s="240"/>
      <c r="AG234" s="240"/>
      <c r="AH234" s="240"/>
      <c r="AI234" s="240"/>
      <c r="AJ234" s="240"/>
      <c r="AK234" s="240"/>
      <c r="AL234" s="240"/>
      <c r="AM234" s="240"/>
      <c r="AN234" s="240"/>
      <c r="AO234" s="240"/>
      <c r="AP234" s="240"/>
      <c r="AQ234" s="240"/>
      <c r="AR234" s="240"/>
      <c r="AS234" s="240"/>
      <c r="AT234" s="240"/>
      <c r="AU234" s="240"/>
      <c r="AV234" s="240"/>
      <c r="AW234" s="240"/>
      <c r="AX234" s="240"/>
      <c r="AY234" s="240"/>
      <c r="AZ234" s="240"/>
      <c r="BA234" s="240"/>
      <c r="BB234" s="240"/>
      <c r="BC234" s="240"/>
      <c r="BD234" s="240"/>
      <c r="BE234" s="240"/>
      <c r="BF234" s="240"/>
      <c r="BG234" s="240"/>
    </row>
    <row r="235" spans="12:59" s="214" customFormat="1" x14ac:dyDescent="0.25">
      <c r="L235" s="213"/>
      <c r="M235" s="209"/>
      <c r="N235" s="210"/>
      <c r="O235" s="210"/>
      <c r="P235" s="210"/>
      <c r="Q235" s="210"/>
      <c r="R235" s="210"/>
      <c r="S235" s="537"/>
      <c r="T235" s="537"/>
      <c r="U235" s="533"/>
      <c r="W235" s="534"/>
      <c r="X235" s="210"/>
      <c r="Y235" s="240"/>
      <c r="Z235" s="240"/>
      <c r="AA235" s="240"/>
      <c r="AB235" s="240"/>
      <c r="AC235" s="240"/>
      <c r="AD235" s="240"/>
      <c r="AE235" s="240"/>
      <c r="AF235" s="240"/>
      <c r="AG235" s="240"/>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240"/>
      <c r="BE235" s="240"/>
      <c r="BF235" s="240"/>
      <c r="BG235" s="240"/>
    </row>
    <row r="236" spans="12:59" s="214" customFormat="1" x14ac:dyDescent="0.25">
      <c r="L236" s="213"/>
      <c r="M236" s="209"/>
      <c r="N236" s="210"/>
      <c r="O236" s="210"/>
      <c r="P236" s="210"/>
      <c r="Q236" s="210"/>
      <c r="R236" s="210"/>
      <c r="S236" s="537"/>
      <c r="T236" s="537"/>
      <c r="U236" s="533"/>
      <c r="W236" s="534"/>
      <c r="X236" s="210"/>
      <c r="Y236" s="240"/>
      <c r="Z236" s="240"/>
      <c r="AA236" s="240"/>
      <c r="AB236" s="240"/>
      <c r="AC236" s="240"/>
      <c r="AD236" s="240"/>
      <c r="AE236" s="240"/>
      <c r="AF236" s="240"/>
      <c r="AG236" s="240"/>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row>
    <row r="237" spans="12:59" s="214" customFormat="1" x14ac:dyDescent="0.25">
      <c r="L237" s="213"/>
      <c r="M237" s="209"/>
      <c r="N237" s="210"/>
      <c r="O237" s="210"/>
      <c r="P237" s="210"/>
      <c r="Q237" s="210"/>
      <c r="R237" s="210"/>
      <c r="S237" s="537"/>
      <c r="T237" s="537"/>
      <c r="U237" s="533"/>
      <c r="W237" s="534"/>
      <c r="X237" s="210"/>
      <c r="Y237" s="240"/>
      <c r="Z237" s="240"/>
      <c r="AA237" s="240"/>
      <c r="AB237" s="240"/>
      <c r="AC237" s="240"/>
      <c r="AD237" s="240"/>
      <c r="AE237" s="240"/>
      <c r="AF237" s="240"/>
      <c r="AG237" s="240"/>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c r="BF237" s="240"/>
      <c r="BG237" s="240"/>
    </row>
    <row r="238" spans="12:59" s="214" customFormat="1" x14ac:dyDescent="0.25">
      <c r="L238" s="213"/>
      <c r="M238" s="209"/>
      <c r="N238" s="210"/>
      <c r="O238" s="210"/>
      <c r="P238" s="210"/>
      <c r="Q238" s="210"/>
      <c r="R238" s="210"/>
      <c r="S238" s="537"/>
      <c r="T238" s="537"/>
      <c r="U238" s="533"/>
      <c r="W238" s="534"/>
      <c r="X238" s="210"/>
      <c r="Y238" s="240"/>
      <c r="Z238" s="240"/>
      <c r="AA238" s="240"/>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row>
    <row r="239" spans="12:59" s="214" customFormat="1" x14ac:dyDescent="0.25">
      <c r="L239" s="213"/>
      <c r="M239" s="209"/>
      <c r="N239" s="210"/>
      <c r="O239" s="210"/>
      <c r="P239" s="210"/>
      <c r="Q239" s="210"/>
      <c r="R239" s="210"/>
      <c r="S239" s="537"/>
      <c r="T239" s="537"/>
      <c r="U239" s="533"/>
      <c r="W239" s="534"/>
      <c r="X239" s="210"/>
      <c r="Y239" s="240"/>
      <c r="Z239" s="240"/>
      <c r="AA239" s="240"/>
      <c r="AB239" s="240"/>
      <c r="AC239" s="240"/>
      <c r="AD239" s="240"/>
      <c r="AE239" s="240"/>
      <c r="AF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row>
    <row r="240" spans="12:59" s="214" customFormat="1" x14ac:dyDescent="0.25">
      <c r="L240" s="213"/>
      <c r="M240" s="209"/>
      <c r="N240" s="210"/>
      <c r="O240" s="210"/>
      <c r="P240" s="210"/>
      <c r="Q240" s="210"/>
      <c r="R240" s="210"/>
      <c r="S240" s="537"/>
      <c r="T240" s="537"/>
      <c r="U240" s="533"/>
      <c r="W240" s="534"/>
      <c r="X240" s="210"/>
      <c r="Y240" s="240"/>
      <c r="Z240" s="240"/>
      <c r="AA240" s="240"/>
      <c r="AB240" s="240"/>
      <c r="AC240" s="240"/>
      <c r="AD240" s="240"/>
      <c r="AE240" s="240"/>
      <c r="AF240" s="240"/>
      <c r="AG240" s="240"/>
      <c r="AH240" s="240"/>
      <c r="AI240" s="240"/>
      <c r="AJ240" s="240"/>
      <c r="AK240" s="240"/>
      <c r="AL240" s="240"/>
      <c r="AM240" s="240"/>
      <c r="AN240" s="240"/>
      <c r="AO240" s="240"/>
      <c r="AP240" s="240"/>
      <c r="AQ240" s="240"/>
      <c r="AR240" s="240"/>
      <c r="AS240" s="240"/>
      <c r="AT240" s="240"/>
      <c r="AU240" s="240"/>
      <c r="AV240" s="240"/>
      <c r="AW240" s="240"/>
      <c r="AX240" s="240"/>
      <c r="AY240" s="240"/>
      <c r="AZ240" s="240"/>
      <c r="BA240" s="240"/>
      <c r="BB240" s="240"/>
      <c r="BC240" s="240"/>
      <c r="BD240" s="240"/>
      <c r="BE240" s="240"/>
      <c r="BF240" s="240"/>
      <c r="BG240" s="240"/>
    </row>
    <row r="241" spans="12:59" s="214" customFormat="1" x14ac:dyDescent="0.25">
      <c r="L241" s="213"/>
      <c r="M241" s="209"/>
      <c r="N241" s="210"/>
      <c r="O241" s="210"/>
      <c r="P241" s="210"/>
      <c r="Q241" s="210"/>
      <c r="R241" s="210"/>
      <c r="S241" s="537"/>
      <c r="T241" s="537"/>
      <c r="U241" s="533"/>
      <c r="W241" s="534"/>
      <c r="X241" s="210"/>
      <c r="Y241" s="240"/>
      <c r="Z241" s="240"/>
      <c r="AA241" s="240"/>
      <c r="AB241" s="240"/>
      <c r="AC241" s="240"/>
      <c r="AD241" s="240"/>
      <c r="AE241" s="240"/>
      <c r="AF241" s="240"/>
      <c r="AG241" s="240"/>
      <c r="AH241" s="240"/>
      <c r="AI241" s="240"/>
      <c r="AJ241" s="240"/>
      <c r="AK241" s="240"/>
      <c r="AL241" s="240"/>
      <c r="AM241" s="240"/>
      <c r="AN241" s="240"/>
      <c r="AO241" s="240"/>
      <c r="AP241" s="240"/>
      <c r="AQ241" s="240"/>
      <c r="AR241" s="240"/>
      <c r="AS241" s="240"/>
      <c r="AT241" s="240"/>
      <c r="AU241" s="240"/>
      <c r="AV241" s="240"/>
      <c r="AW241" s="240"/>
      <c r="AX241" s="240"/>
      <c r="AY241" s="240"/>
      <c r="AZ241" s="240"/>
      <c r="BA241" s="240"/>
      <c r="BB241" s="240"/>
      <c r="BC241" s="240"/>
      <c r="BD241" s="240"/>
      <c r="BE241" s="240"/>
      <c r="BF241" s="240"/>
      <c r="BG241" s="240"/>
    </row>
    <row r="242" spans="12:59" s="214" customFormat="1" x14ac:dyDescent="0.25">
      <c r="L242" s="213"/>
      <c r="M242" s="209"/>
      <c r="N242" s="210"/>
      <c r="O242" s="210"/>
      <c r="P242" s="210"/>
      <c r="Q242" s="210"/>
      <c r="R242" s="210"/>
      <c r="S242" s="537"/>
      <c r="T242" s="537"/>
      <c r="U242" s="533"/>
      <c r="W242" s="534"/>
      <c r="X242" s="210"/>
      <c r="Y242" s="240"/>
      <c r="Z242" s="240"/>
      <c r="AA242" s="240"/>
      <c r="AB242" s="240"/>
      <c r="AC242" s="240"/>
      <c r="AD242" s="240"/>
      <c r="AE242" s="240"/>
      <c r="AF242" s="240"/>
      <c r="AG242" s="240"/>
      <c r="AH242" s="240"/>
      <c r="AI242" s="240"/>
      <c r="AJ242" s="240"/>
      <c r="AK242" s="240"/>
      <c r="AL242" s="240"/>
      <c r="AM242" s="240"/>
      <c r="AN242" s="240"/>
      <c r="AO242" s="240"/>
      <c r="AP242" s="240"/>
      <c r="AQ242" s="240"/>
      <c r="AR242" s="240"/>
      <c r="AS242" s="240"/>
      <c r="AT242" s="240"/>
      <c r="AU242" s="240"/>
      <c r="AV242" s="240"/>
      <c r="AW242" s="240"/>
      <c r="AX242" s="240"/>
      <c r="AY242" s="240"/>
      <c r="AZ242" s="240"/>
      <c r="BA242" s="240"/>
      <c r="BB242" s="240"/>
      <c r="BC242" s="240"/>
      <c r="BD242" s="240"/>
      <c r="BE242" s="240"/>
      <c r="BF242" s="240"/>
      <c r="BG242" s="240"/>
    </row>
    <row r="243" spans="12:59" s="214" customFormat="1" x14ac:dyDescent="0.25">
      <c r="L243" s="213"/>
      <c r="M243" s="209"/>
      <c r="N243" s="210"/>
      <c r="O243" s="210"/>
      <c r="P243" s="210"/>
      <c r="Q243" s="210"/>
      <c r="R243" s="210"/>
      <c r="S243" s="537"/>
      <c r="T243" s="537"/>
      <c r="U243" s="533"/>
      <c r="W243" s="534"/>
      <c r="X243" s="210"/>
      <c r="Y243" s="240"/>
      <c r="Z243" s="240"/>
      <c r="AA243" s="240"/>
      <c r="AB243" s="240"/>
      <c r="AC243" s="240"/>
      <c r="AD243" s="240"/>
      <c r="AE243" s="240"/>
      <c r="AF243" s="240"/>
      <c r="AG243" s="240"/>
      <c r="AH243" s="240"/>
      <c r="AI243" s="240"/>
      <c r="AJ243" s="240"/>
      <c r="AK243" s="240"/>
      <c r="AL243" s="240"/>
      <c r="AM243" s="240"/>
      <c r="AN243" s="240"/>
      <c r="AO243" s="240"/>
      <c r="AP243" s="240"/>
      <c r="AQ243" s="240"/>
      <c r="AR243" s="240"/>
      <c r="AS243" s="240"/>
      <c r="AT243" s="240"/>
      <c r="AU243" s="240"/>
      <c r="AV243" s="240"/>
      <c r="AW243" s="240"/>
      <c r="AX243" s="240"/>
      <c r="AY243" s="240"/>
      <c r="AZ243" s="240"/>
      <c r="BA243" s="240"/>
      <c r="BB243" s="240"/>
      <c r="BC243" s="240"/>
      <c r="BD243" s="240"/>
      <c r="BE243" s="240"/>
      <c r="BF243" s="240"/>
      <c r="BG243" s="240"/>
    </row>
    <row r="244" spans="12:59" s="214" customFormat="1" x14ac:dyDescent="0.25">
      <c r="L244" s="213"/>
      <c r="M244" s="209"/>
      <c r="N244" s="210"/>
      <c r="O244" s="210"/>
      <c r="P244" s="210"/>
      <c r="Q244" s="210"/>
      <c r="R244" s="210"/>
      <c r="S244" s="537"/>
      <c r="T244" s="537"/>
      <c r="U244" s="533"/>
      <c r="W244" s="534"/>
      <c r="X244" s="210"/>
      <c r="Y244" s="240"/>
      <c r="Z244" s="240"/>
      <c r="AA244" s="240"/>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c r="BB244" s="240"/>
      <c r="BC244" s="240"/>
      <c r="BD244" s="240"/>
      <c r="BE244" s="240"/>
      <c r="BF244" s="240"/>
      <c r="BG244" s="240"/>
    </row>
    <row r="245" spans="12:59" s="214" customFormat="1" x14ac:dyDescent="0.25">
      <c r="L245" s="213"/>
      <c r="M245" s="209"/>
      <c r="N245" s="210"/>
      <c r="O245" s="210"/>
      <c r="P245" s="210"/>
      <c r="Q245" s="210"/>
      <c r="R245" s="210"/>
      <c r="S245" s="537"/>
      <c r="T245" s="537"/>
      <c r="U245" s="533"/>
      <c r="W245" s="534"/>
      <c r="X245" s="210"/>
      <c r="Y245" s="240"/>
      <c r="Z245" s="240"/>
      <c r="AA245" s="240"/>
      <c r="AB245" s="240"/>
      <c r="AC245" s="240"/>
      <c r="AD245" s="240"/>
      <c r="AE245" s="240"/>
      <c r="AF245" s="240"/>
      <c r="AG245" s="240"/>
      <c r="AH245" s="240"/>
      <c r="AI245" s="240"/>
      <c r="AJ245" s="240"/>
      <c r="AK245" s="240"/>
      <c r="AL245" s="240"/>
      <c r="AM245" s="240"/>
      <c r="AN245" s="240"/>
      <c r="AO245" s="240"/>
      <c r="AP245" s="240"/>
      <c r="AQ245" s="240"/>
      <c r="AR245" s="240"/>
      <c r="AS245" s="240"/>
      <c r="AT245" s="240"/>
      <c r="AU245" s="240"/>
      <c r="AV245" s="240"/>
      <c r="AW245" s="240"/>
      <c r="AX245" s="240"/>
      <c r="AY245" s="240"/>
      <c r="AZ245" s="240"/>
      <c r="BA245" s="240"/>
      <c r="BB245" s="240"/>
      <c r="BC245" s="240"/>
      <c r="BD245" s="240"/>
      <c r="BE245" s="240"/>
      <c r="BF245" s="240"/>
      <c r="BG245" s="240"/>
    </row>
    <row r="246" spans="12:59" s="214" customFormat="1" x14ac:dyDescent="0.25">
      <c r="L246" s="213"/>
      <c r="M246" s="209"/>
      <c r="N246" s="210"/>
      <c r="O246" s="210"/>
      <c r="P246" s="210"/>
      <c r="Q246" s="210"/>
      <c r="R246" s="210"/>
      <c r="S246" s="537"/>
      <c r="T246" s="537"/>
      <c r="U246" s="533"/>
      <c r="W246" s="534"/>
      <c r="X246" s="210"/>
      <c r="Y246" s="240"/>
      <c r="Z246" s="240"/>
      <c r="AA246" s="240"/>
      <c r="AB246" s="240"/>
      <c r="AC246" s="240"/>
      <c r="AD246" s="240"/>
      <c r="AE246" s="240"/>
      <c r="AF246" s="240"/>
      <c r="AG246" s="240"/>
      <c r="AH246" s="240"/>
      <c r="AI246" s="240"/>
      <c r="AJ246" s="240"/>
      <c r="AK246" s="240"/>
      <c r="AL246" s="240"/>
      <c r="AM246" s="240"/>
      <c r="AN246" s="240"/>
      <c r="AO246" s="240"/>
      <c r="AP246" s="240"/>
      <c r="AQ246" s="240"/>
      <c r="AR246" s="240"/>
      <c r="AS246" s="240"/>
      <c r="AT246" s="240"/>
      <c r="AU246" s="240"/>
      <c r="AV246" s="240"/>
      <c r="AW246" s="240"/>
      <c r="AX246" s="240"/>
      <c r="AY246" s="240"/>
      <c r="AZ246" s="240"/>
      <c r="BA246" s="240"/>
      <c r="BB246" s="240"/>
      <c r="BC246" s="240"/>
      <c r="BD246" s="240"/>
      <c r="BE246" s="240"/>
      <c r="BF246" s="240"/>
      <c r="BG246" s="240"/>
    </row>
    <row r="247" spans="12:59" s="214" customFormat="1" x14ac:dyDescent="0.25">
      <c r="L247" s="213"/>
      <c r="M247" s="209"/>
      <c r="N247" s="210"/>
      <c r="O247" s="210"/>
      <c r="P247" s="210"/>
      <c r="Q247" s="210"/>
      <c r="R247" s="210"/>
      <c r="S247" s="537"/>
      <c r="T247" s="537"/>
      <c r="U247" s="533"/>
      <c r="W247" s="534"/>
      <c r="X247" s="210"/>
      <c r="Y247" s="240"/>
      <c r="Z247" s="240"/>
      <c r="AA247" s="240"/>
      <c r="AB247" s="240"/>
      <c r="AC247" s="240"/>
      <c r="AD247" s="240"/>
      <c r="AE247" s="240"/>
      <c r="AF247" s="240"/>
      <c r="AG247" s="240"/>
      <c r="AH247" s="240"/>
      <c r="AI247" s="240"/>
      <c r="AJ247" s="240"/>
      <c r="AK247" s="240"/>
      <c r="AL247" s="240"/>
      <c r="AM247" s="240"/>
      <c r="AN247" s="240"/>
      <c r="AO247" s="240"/>
      <c r="AP247" s="240"/>
      <c r="AQ247" s="240"/>
      <c r="AR247" s="240"/>
      <c r="AS247" s="240"/>
      <c r="AT247" s="240"/>
      <c r="AU247" s="240"/>
      <c r="AV247" s="240"/>
      <c r="AW247" s="240"/>
      <c r="AX247" s="240"/>
      <c r="AY247" s="240"/>
      <c r="AZ247" s="240"/>
      <c r="BA247" s="240"/>
      <c r="BB247" s="240"/>
      <c r="BC247" s="240"/>
      <c r="BD247" s="240"/>
      <c r="BE247" s="240"/>
      <c r="BF247" s="240"/>
      <c r="BG247" s="240"/>
    </row>
    <row r="248" spans="12:59" s="214" customFormat="1" x14ac:dyDescent="0.25">
      <c r="L248" s="213"/>
      <c r="M248" s="209"/>
      <c r="N248" s="210"/>
      <c r="O248" s="210"/>
      <c r="P248" s="210"/>
      <c r="Q248" s="210"/>
      <c r="R248" s="210"/>
      <c r="S248" s="537"/>
      <c r="T248" s="537"/>
      <c r="U248" s="533"/>
      <c r="W248" s="534"/>
      <c r="X248" s="21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c r="BA248" s="240"/>
      <c r="BB248" s="240"/>
      <c r="BC248" s="240"/>
      <c r="BD248" s="240"/>
      <c r="BE248" s="240"/>
      <c r="BF248" s="240"/>
      <c r="BG248" s="240"/>
    </row>
    <row r="249" spans="12:59" s="214" customFormat="1" x14ac:dyDescent="0.25">
      <c r="L249" s="213"/>
      <c r="M249" s="209"/>
      <c r="N249" s="210"/>
      <c r="O249" s="210"/>
      <c r="P249" s="210"/>
      <c r="Q249" s="210"/>
      <c r="R249" s="210"/>
      <c r="S249" s="537"/>
      <c r="T249" s="537"/>
      <c r="U249" s="533"/>
      <c r="W249" s="534"/>
      <c r="X249" s="21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row>
    <row r="250" spans="12:59" s="214" customFormat="1" x14ac:dyDescent="0.25">
      <c r="L250" s="213"/>
      <c r="M250" s="209"/>
      <c r="N250" s="210"/>
      <c r="O250" s="210"/>
      <c r="P250" s="210"/>
      <c r="Q250" s="210"/>
      <c r="R250" s="210"/>
      <c r="S250" s="537"/>
      <c r="T250" s="537"/>
      <c r="U250" s="533"/>
      <c r="W250" s="534"/>
      <c r="X250" s="21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row>
    <row r="251" spans="12:59" s="214" customFormat="1" x14ac:dyDescent="0.25">
      <c r="L251" s="213"/>
      <c r="M251" s="209"/>
      <c r="N251" s="210"/>
      <c r="O251" s="210"/>
      <c r="P251" s="210"/>
      <c r="Q251" s="210"/>
      <c r="R251" s="210"/>
      <c r="S251" s="537"/>
      <c r="T251" s="537"/>
      <c r="U251" s="533"/>
      <c r="W251" s="534"/>
      <c r="X251" s="210"/>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240"/>
      <c r="BE251" s="240"/>
      <c r="BF251" s="240"/>
      <c r="BG251" s="240"/>
    </row>
    <row r="252" spans="12:59" s="214" customFormat="1" x14ac:dyDescent="0.25">
      <c r="L252" s="213"/>
      <c r="M252" s="209"/>
      <c r="N252" s="210"/>
      <c r="O252" s="210"/>
      <c r="P252" s="210"/>
      <c r="Q252" s="210"/>
      <c r="R252" s="210"/>
      <c r="S252" s="537"/>
      <c r="T252" s="537"/>
      <c r="U252" s="533"/>
      <c r="W252" s="534"/>
      <c r="X252" s="210"/>
      <c r="Y252" s="240"/>
      <c r="Z252" s="240"/>
      <c r="AA252" s="240"/>
      <c r="AB252" s="240"/>
      <c r="AC252" s="240"/>
      <c r="AD252" s="240"/>
      <c r="AE252" s="240"/>
      <c r="AF252" s="240"/>
      <c r="AG252" s="240"/>
      <c r="AH252" s="240"/>
      <c r="AI252" s="240"/>
      <c r="AJ252" s="240"/>
      <c r="AK252" s="240"/>
      <c r="AL252" s="240"/>
      <c r="AM252" s="240"/>
      <c r="AN252" s="240"/>
      <c r="AO252" s="240"/>
      <c r="AP252" s="240"/>
      <c r="AQ252" s="240"/>
      <c r="AR252" s="240"/>
      <c r="AS252" s="240"/>
      <c r="AT252" s="240"/>
      <c r="AU252" s="240"/>
      <c r="AV252" s="240"/>
      <c r="AW252" s="240"/>
      <c r="AX252" s="240"/>
      <c r="AY252" s="240"/>
      <c r="AZ252" s="240"/>
      <c r="BA252" s="240"/>
      <c r="BB252" s="240"/>
      <c r="BC252" s="240"/>
      <c r="BD252" s="240"/>
      <c r="BE252" s="240"/>
      <c r="BF252" s="240"/>
      <c r="BG252" s="240"/>
    </row>
    <row r="253" spans="12:59" s="214" customFormat="1" x14ac:dyDescent="0.25">
      <c r="L253" s="213"/>
      <c r="M253" s="209"/>
      <c r="N253" s="210"/>
      <c r="O253" s="210"/>
      <c r="P253" s="210"/>
      <c r="Q253" s="210"/>
      <c r="R253" s="210"/>
      <c r="S253" s="537"/>
      <c r="T253" s="537"/>
      <c r="U253" s="533"/>
      <c r="W253" s="534"/>
      <c r="X253" s="210"/>
      <c r="Y253" s="240"/>
      <c r="Z253" s="240"/>
      <c r="AA253" s="240"/>
      <c r="AB253" s="240"/>
      <c r="AC253" s="240"/>
      <c r="AD253" s="240"/>
      <c r="AE253" s="240"/>
      <c r="AF253" s="240"/>
      <c r="AG253" s="240"/>
      <c r="AH253" s="240"/>
      <c r="AI253" s="240"/>
      <c r="AJ253" s="240"/>
      <c r="AK253" s="240"/>
      <c r="AL253" s="240"/>
      <c r="AM253" s="240"/>
      <c r="AN253" s="240"/>
      <c r="AO253" s="240"/>
      <c r="AP253" s="240"/>
      <c r="AQ253" s="240"/>
      <c r="AR253" s="240"/>
      <c r="AS253" s="240"/>
      <c r="AT253" s="240"/>
      <c r="AU253" s="240"/>
      <c r="AV253" s="240"/>
      <c r="AW253" s="240"/>
      <c r="AX253" s="240"/>
      <c r="AY253" s="240"/>
      <c r="AZ253" s="240"/>
      <c r="BA253" s="240"/>
      <c r="BB253" s="240"/>
      <c r="BC253" s="240"/>
      <c r="BD253" s="240"/>
      <c r="BE253" s="240"/>
      <c r="BF253" s="240"/>
      <c r="BG253" s="240"/>
    </row>
    <row r="254" spans="12:59" s="214" customFormat="1" x14ac:dyDescent="0.25">
      <c r="L254" s="213"/>
      <c r="M254" s="209"/>
      <c r="N254" s="210"/>
      <c r="O254" s="210"/>
      <c r="P254" s="210"/>
      <c r="Q254" s="210"/>
      <c r="R254" s="210"/>
      <c r="S254" s="537"/>
      <c r="T254" s="537"/>
      <c r="U254" s="533"/>
      <c r="W254" s="534"/>
      <c r="X254" s="210"/>
      <c r="Y254" s="240"/>
      <c r="Z254" s="240"/>
      <c r="AA254" s="240"/>
      <c r="AB254" s="240"/>
      <c r="AC254" s="240"/>
      <c r="AD254" s="240"/>
      <c r="AE254" s="240"/>
      <c r="AF254" s="240"/>
      <c r="AG254" s="240"/>
      <c r="AH254" s="240"/>
      <c r="AI254" s="240"/>
      <c r="AJ254" s="240"/>
      <c r="AK254" s="240"/>
      <c r="AL254" s="240"/>
      <c r="AM254" s="240"/>
      <c r="AN254" s="240"/>
      <c r="AO254" s="240"/>
      <c r="AP254" s="240"/>
      <c r="AQ254" s="240"/>
      <c r="AR254" s="240"/>
      <c r="AS254" s="240"/>
      <c r="AT254" s="240"/>
      <c r="AU254" s="240"/>
      <c r="AV254" s="240"/>
      <c r="AW254" s="240"/>
      <c r="AX254" s="240"/>
      <c r="AY254" s="240"/>
      <c r="AZ254" s="240"/>
      <c r="BA254" s="240"/>
      <c r="BB254" s="240"/>
      <c r="BC254" s="240"/>
      <c r="BD254" s="240"/>
      <c r="BE254" s="240"/>
      <c r="BF254" s="240"/>
      <c r="BG254" s="240"/>
    </row>
    <row r="255" spans="12:59" s="214" customFormat="1" x14ac:dyDescent="0.25">
      <c r="L255" s="213"/>
      <c r="M255" s="209"/>
      <c r="N255" s="210"/>
      <c r="O255" s="210"/>
      <c r="P255" s="210"/>
      <c r="Q255" s="210"/>
      <c r="R255" s="210"/>
      <c r="S255" s="537"/>
      <c r="T255" s="537"/>
      <c r="U255" s="533"/>
      <c r="W255" s="534"/>
      <c r="X255" s="210"/>
      <c r="Y255" s="240"/>
      <c r="Z255" s="240"/>
      <c r="AA255" s="240"/>
      <c r="AB255" s="240"/>
      <c r="AC255" s="240"/>
      <c r="AD255" s="240"/>
      <c r="AE255" s="240"/>
      <c r="AF255" s="240"/>
      <c r="AG255" s="240"/>
      <c r="AH255" s="240"/>
      <c r="AI255" s="240"/>
      <c r="AJ255" s="240"/>
      <c r="AK255" s="240"/>
      <c r="AL255" s="240"/>
      <c r="AM255" s="240"/>
      <c r="AN255" s="240"/>
      <c r="AO255" s="240"/>
      <c r="AP255" s="240"/>
      <c r="AQ255" s="240"/>
      <c r="AR255" s="240"/>
      <c r="AS255" s="240"/>
      <c r="AT255" s="240"/>
      <c r="AU255" s="240"/>
      <c r="AV255" s="240"/>
      <c r="AW255" s="240"/>
      <c r="AX255" s="240"/>
      <c r="AY255" s="240"/>
      <c r="AZ255" s="240"/>
      <c r="BA255" s="240"/>
      <c r="BB255" s="240"/>
      <c r="BC255" s="240"/>
      <c r="BD255" s="240"/>
      <c r="BE255" s="240"/>
      <c r="BF255" s="240"/>
      <c r="BG255" s="240"/>
    </row>
    <row r="256" spans="12:59" s="214" customFormat="1" x14ac:dyDescent="0.25">
      <c r="L256" s="213"/>
      <c r="M256" s="209"/>
      <c r="N256" s="210"/>
      <c r="O256" s="210"/>
      <c r="P256" s="210"/>
      <c r="Q256" s="210"/>
      <c r="R256" s="210"/>
      <c r="S256" s="537"/>
      <c r="T256" s="537"/>
      <c r="U256" s="533"/>
      <c r="W256" s="534"/>
      <c r="X256" s="210"/>
      <c r="Y256" s="240"/>
      <c r="Z256" s="240"/>
      <c r="AA256" s="240"/>
      <c r="AB256" s="240"/>
      <c r="AC256" s="240"/>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c r="AX256" s="240"/>
      <c r="AY256" s="240"/>
      <c r="AZ256" s="240"/>
      <c r="BA256" s="240"/>
      <c r="BB256" s="240"/>
      <c r="BC256" s="240"/>
      <c r="BD256" s="240"/>
      <c r="BE256" s="240"/>
      <c r="BF256" s="240"/>
      <c r="BG256" s="240"/>
    </row>
    <row r="257" spans="12:59" s="214" customFormat="1" x14ac:dyDescent="0.25">
      <c r="L257" s="213"/>
      <c r="M257" s="209"/>
      <c r="N257" s="210"/>
      <c r="O257" s="210"/>
      <c r="P257" s="210"/>
      <c r="Q257" s="210"/>
      <c r="R257" s="210"/>
      <c r="S257" s="537"/>
      <c r="T257" s="537"/>
      <c r="U257" s="533"/>
      <c r="W257" s="534"/>
      <c r="X257" s="210"/>
      <c r="Y257" s="240"/>
      <c r="Z257" s="240"/>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c r="BB257" s="240"/>
      <c r="BC257" s="240"/>
      <c r="BD257" s="240"/>
      <c r="BE257" s="240"/>
      <c r="BF257" s="240"/>
      <c r="BG257" s="240"/>
    </row>
    <row r="258" spans="12:59" s="214" customFormat="1" x14ac:dyDescent="0.25">
      <c r="L258" s="213"/>
      <c r="M258" s="209"/>
      <c r="N258" s="210"/>
      <c r="O258" s="210"/>
      <c r="P258" s="210"/>
      <c r="Q258" s="210"/>
      <c r="R258" s="210"/>
      <c r="S258" s="537"/>
      <c r="T258" s="537"/>
      <c r="U258" s="533"/>
      <c r="W258" s="534"/>
      <c r="X258" s="210"/>
      <c r="Y258" s="240"/>
      <c r="Z258" s="240"/>
      <c r="AA258" s="240"/>
      <c r="AB258" s="240"/>
      <c r="AC258" s="240"/>
      <c r="AD258" s="240"/>
      <c r="AE258" s="240"/>
      <c r="AF258" s="240"/>
      <c r="AG258" s="240"/>
      <c r="AH258" s="240"/>
      <c r="AI258" s="240"/>
      <c r="AJ258" s="240"/>
      <c r="AK258" s="240"/>
      <c r="AL258" s="240"/>
      <c r="AM258" s="240"/>
      <c r="AN258" s="240"/>
      <c r="AO258" s="240"/>
      <c r="AP258" s="240"/>
      <c r="AQ258" s="240"/>
      <c r="AR258" s="240"/>
      <c r="AS258" s="240"/>
      <c r="AT258" s="240"/>
      <c r="AU258" s="240"/>
      <c r="AV258" s="240"/>
      <c r="AW258" s="240"/>
      <c r="AX258" s="240"/>
      <c r="AY258" s="240"/>
      <c r="AZ258" s="240"/>
      <c r="BA258" s="240"/>
      <c r="BB258" s="240"/>
      <c r="BC258" s="240"/>
      <c r="BD258" s="240"/>
      <c r="BE258" s="240"/>
      <c r="BF258" s="240"/>
      <c r="BG258" s="240"/>
    </row>
    <row r="259" spans="12:59" s="214" customFormat="1" x14ac:dyDescent="0.25">
      <c r="L259" s="213"/>
      <c r="M259" s="209"/>
      <c r="N259" s="210"/>
      <c r="O259" s="210"/>
      <c r="P259" s="210"/>
      <c r="Q259" s="210"/>
      <c r="R259" s="210"/>
      <c r="S259" s="537"/>
      <c r="T259" s="537"/>
      <c r="U259" s="533"/>
      <c r="W259" s="534"/>
      <c r="X259" s="210"/>
      <c r="Y259" s="240"/>
      <c r="Z259" s="240"/>
      <c r="AA259" s="240"/>
      <c r="AB259" s="240"/>
      <c r="AC259" s="240"/>
      <c r="AD259" s="240"/>
      <c r="AE259" s="240"/>
      <c r="AF259" s="240"/>
      <c r="AG259" s="240"/>
      <c r="AH259" s="240"/>
      <c r="AI259" s="240"/>
      <c r="AJ259" s="240"/>
      <c r="AK259" s="240"/>
      <c r="AL259" s="240"/>
      <c r="AM259" s="240"/>
      <c r="AN259" s="240"/>
      <c r="AO259" s="240"/>
      <c r="AP259" s="240"/>
      <c r="AQ259" s="240"/>
      <c r="AR259" s="240"/>
      <c r="AS259" s="240"/>
      <c r="AT259" s="240"/>
      <c r="AU259" s="240"/>
      <c r="AV259" s="240"/>
      <c r="AW259" s="240"/>
      <c r="AX259" s="240"/>
      <c r="AY259" s="240"/>
      <c r="AZ259" s="240"/>
      <c r="BA259" s="240"/>
      <c r="BB259" s="240"/>
      <c r="BC259" s="240"/>
      <c r="BD259" s="240"/>
      <c r="BE259" s="240"/>
      <c r="BF259" s="240"/>
      <c r="BG259" s="240"/>
    </row>
    <row r="260" spans="12:59" s="214" customFormat="1" x14ac:dyDescent="0.25">
      <c r="L260" s="213"/>
      <c r="M260" s="209"/>
      <c r="N260" s="210"/>
      <c r="O260" s="210"/>
      <c r="P260" s="210"/>
      <c r="Q260" s="210"/>
      <c r="R260" s="210"/>
      <c r="S260" s="537"/>
      <c r="T260" s="537"/>
      <c r="U260" s="533"/>
      <c r="W260" s="534"/>
      <c r="X260" s="210"/>
      <c r="Y260" s="240"/>
      <c r="Z260" s="240"/>
      <c r="AA260" s="240"/>
      <c r="AB260" s="240"/>
      <c r="AC260" s="240"/>
      <c r="AD260" s="240"/>
      <c r="AE260" s="240"/>
      <c r="AF260" s="240"/>
      <c r="AG260" s="240"/>
      <c r="AH260" s="240"/>
      <c r="AI260" s="240"/>
      <c r="AJ260" s="240"/>
      <c r="AK260" s="240"/>
      <c r="AL260" s="240"/>
      <c r="AM260" s="240"/>
      <c r="AN260" s="240"/>
      <c r="AO260" s="240"/>
      <c r="AP260" s="240"/>
      <c r="AQ260" s="240"/>
      <c r="AR260" s="240"/>
      <c r="AS260" s="240"/>
      <c r="AT260" s="240"/>
      <c r="AU260" s="240"/>
      <c r="AV260" s="240"/>
      <c r="AW260" s="240"/>
      <c r="AX260" s="240"/>
      <c r="AY260" s="240"/>
      <c r="AZ260" s="240"/>
      <c r="BA260" s="240"/>
      <c r="BB260" s="240"/>
      <c r="BC260" s="240"/>
      <c r="BD260" s="240"/>
      <c r="BE260" s="240"/>
      <c r="BF260" s="240"/>
      <c r="BG260" s="240"/>
    </row>
    <row r="261" spans="12:59" s="214" customFormat="1" x14ac:dyDescent="0.25">
      <c r="L261" s="213"/>
      <c r="M261" s="209"/>
      <c r="N261" s="210"/>
      <c r="O261" s="210"/>
      <c r="P261" s="210"/>
      <c r="Q261" s="210"/>
      <c r="R261" s="210"/>
      <c r="S261" s="537"/>
      <c r="T261" s="537"/>
      <c r="U261" s="533"/>
      <c r="W261" s="534"/>
      <c r="X261" s="210"/>
      <c r="Y261" s="240"/>
      <c r="Z261" s="240"/>
      <c r="AA261" s="240"/>
      <c r="AB261" s="240"/>
      <c r="AC261" s="240"/>
      <c r="AD261" s="240"/>
      <c r="AE261" s="240"/>
      <c r="AF261" s="240"/>
      <c r="AG261" s="240"/>
      <c r="AH261" s="240"/>
      <c r="AI261" s="240"/>
      <c r="AJ261" s="240"/>
      <c r="AK261" s="240"/>
      <c r="AL261" s="240"/>
      <c r="AM261" s="240"/>
      <c r="AN261" s="240"/>
      <c r="AO261" s="240"/>
      <c r="AP261" s="240"/>
      <c r="AQ261" s="240"/>
      <c r="AR261" s="240"/>
      <c r="AS261" s="240"/>
      <c r="AT261" s="240"/>
      <c r="AU261" s="240"/>
      <c r="AV261" s="240"/>
      <c r="AW261" s="240"/>
      <c r="AX261" s="240"/>
      <c r="AY261" s="240"/>
      <c r="AZ261" s="240"/>
      <c r="BA261" s="240"/>
      <c r="BB261" s="240"/>
      <c r="BC261" s="240"/>
      <c r="BD261" s="240"/>
      <c r="BE261" s="240"/>
      <c r="BF261" s="240"/>
      <c r="BG261" s="240"/>
    </row>
    <row r="262" spans="12:59" s="214" customFormat="1" x14ac:dyDescent="0.25">
      <c r="L262" s="213"/>
      <c r="M262" s="209"/>
      <c r="N262" s="210"/>
      <c r="O262" s="210"/>
      <c r="P262" s="210"/>
      <c r="Q262" s="210"/>
      <c r="R262" s="210"/>
      <c r="S262" s="537"/>
      <c r="T262" s="537"/>
      <c r="U262" s="533"/>
      <c r="W262" s="534"/>
      <c r="X262" s="210"/>
      <c r="Y262" s="240"/>
      <c r="Z262" s="240"/>
      <c r="AA262" s="240"/>
      <c r="AB262" s="240"/>
      <c r="AC262" s="240"/>
      <c r="AD262" s="240"/>
      <c r="AE262" s="240"/>
      <c r="AF262" s="240"/>
      <c r="AG262" s="240"/>
      <c r="AH262" s="240"/>
      <c r="AI262" s="240"/>
      <c r="AJ262" s="240"/>
      <c r="AK262" s="240"/>
      <c r="AL262" s="240"/>
      <c r="AM262" s="240"/>
      <c r="AN262" s="240"/>
      <c r="AO262" s="240"/>
      <c r="AP262" s="240"/>
      <c r="AQ262" s="240"/>
      <c r="AR262" s="240"/>
      <c r="AS262" s="240"/>
      <c r="AT262" s="240"/>
      <c r="AU262" s="240"/>
      <c r="AV262" s="240"/>
      <c r="AW262" s="240"/>
      <c r="AX262" s="240"/>
      <c r="AY262" s="240"/>
      <c r="AZ262" s="240"/>
      <c r="BA262" s="240"/>
      <c r="BB262" s="240"/>
      <c r="BC262" s="240"/>
      <c r="BD262" s="240"/>
      <c r="BE262" s="240"/>
      <c r="BF262" s="240"/>
      <c r="BG262" s="240"/>
    </row>
    <row r="263" spans="12:59" s="214" customFormat="1" x14ac:dyDescent="0.25">
      <c r="L263" s="213"/>
      <c r="M263" s="209"/>
      <c r="N263" s="210"/>
      <c r="O263" s="210"/>
      <c r="P263" s="210"/>
      <c r="Q263" s="210"/>
      <c r="R263" s="210"/>
      <c r="S263" s="537"/>
      <c r="T263" s="537"/>
      <c r="U263" s="533"/>
      <c r="W263" s="534"/>
      <c r="X263" s="210"/>
      <c r="Y263" s="240"/>
      <c r="Z263" s="240"/>
      <c r="AA263" s="240"/>
      <c r="AB263" s="240"/>
      <c r="AC263" s="240"/>
      <c r="AD263" s="240"/>
      <c r="AE263" s="240"/>
      <c r="AF263" s="240"/>
      <c r="AG263" s="240"/>
      <c r="AH263" s="240"/>
      <c r="AI263" s="240"/>
      <c r="AJ263" s="240"/>
      <c r="AK263" s="240"/>
      <c r="AL263" s="240"/>
      <c r="AM263" s="240"/>
      <c r="AN263" s="240"/>
      <c r="AO263" s="240"/>
      <c r="AP263" s="240"/>
      <c r="AQ263" s="240"/>
      <c r="AR263" s="240"/>
      <c r="AS263" s="240"/>
      <c r="AT263" s="240"/>
      <c r="AU263" s="240"/>
      <c r="AV263" s="240"/>
      <c r="AW263" s="240"/>
      <c r="AX263" s="240"/>
      <c r="AY263" s="240"/>
      <c r="AZ263" s="240"/>
      <c r="BA263" s="240"/>
      <c r="BB263" s="240"/>
      <c r="BC263" s="240"/>
      <c r="BD263" s="240"/>
      <c r="BE263" s="240"/>
      <c r="BF263" s="240"/>
      <c r="BG263" s="240"/>
    </row>
    <row r="264" spans="12:59" s="214" customFormat="1" x14ac:dyDescent="0.25">
      <c r="L264" s="213"/>
      <c r="M264" s="209"/>
      <c r="N264" s="210"/>
      <c r="O264" s="210"/>
      <c r="P264" s="210"/>
      <c r="Q264" s="210"/>
      <c r="R264" s="210"/>
      <c r="S264" s="537"/>
      <c r="T264" s="537"/>
      <c r="U264" s="533"/>
      <c r="W264" s="534"/>
      <c r="X264" s="210"/>
      <c r="Y264" s="240"/>
      <c r="Z264" s="240"/>
      <c r="AA264" s="240"/>
      <c r="AB264" s="240"/>
      <c r="AC264" s="240"/>
      <c r="AD264" s="240"/>
      <c r="AE264" s="240"/>
      <c r="AF264" s="240"/>
      <c r="AG264" s="240"/>
      <c r="AH264" s="240"/>
      <c r="AI264" s="240"/>
      <c r="AJ264" s="240"/>
      <c r="AK264" s="240"/>
      <c r="AL264" s="240"/>
      <c r="AM264" s="240"/>
      <c r="AN264" s="240"/>
      <c r="AO264" s="240"/>
      <c r="AP264" s="240"/>
      <c r="AQ264" s="240"/>
      <c r="AR264" s="240"/>
      <c r="AS264" s="240"/>
      <c r="AT264" s="240"/>
      <c r="AU264" s="240"/>
      <c r="AV264" s="240"/>
      <c r="AW264" s="240"/>
      <c r="AX264" s="240"/>
      <c r="AY264" s="240"/>
      <c r="AZ264" s="240"/>
      <c r="BA264" s="240"/>
      <c r="BB264" s="240"/>
      <c r="BC264" s="240"/>
      <c r="BD264" s="240"/>
      <c r="BE264" s="240"/>
      <c r="BF264" s="240"/>
      <c r="BG264" s="240"/>
    </row>
    <row r="265" spans="12:59" s="214" customFormat="1" x14ac:dyDescent="0.25">
      <c r="L265" s="213"/>
      <c r="M265" s="209"/>
      <c r="N265" s="210"/>
      <c r="O265" s="210"/>
      <c r="P265" s="210"/>
      <c r="Q265" s="210"/>
      <c r="R265" s="210"/>
      <c r="S265" s="537"/>
      <c r="T265" s="537"/>
      <c r="U265" s="533"/>
      <c r="W265" s="534"/>
      <c r="X265" s="210"/>
      <c r="Y265" s="240"/>
      <c r="Z265" s="240"/>
      <c r="AA265" s="240"/>
      <c r="AB265" s="240"/>
      <c r="AC265" s="240"/>
      <c r="AD265" s="240"/>
      <c r="AE265" s="240"/>
      <c r="AF265" s="240"/>
      <c r="AG265" s="240"/>
      <c r="AH265" s="240"/>
      <c r="AI265" s="240"/>
      <c r="AJ265" s="240"/>
      <c r="AK265" s="240"/>
      <c r="AL265" s="240"/>
      <c r="AM265" s="240"/>
      <c r="AN265" s="240"/>
      <c r="AO265" s="240"/>
      <c r="AP265" s="240"/>
      <c r="AQ265" s="240"/>
      <c r="AR265" s="240"/>
      <c r="AS265" s="240"/>
      <c r="AT265" s="240"/>
      <c r="AU265" s="240"/>
      <c r="AV265" s="240"/>
      <c r="AW265" s="240"/>
      <c r="AX265" s="240"/>
      <c r="AY265" s="240"/>
      <c r="AZ265" s="240"/>
      <c r="BA265" s="240"/>
      <c r="BB265" s="240"/>
      <c r="BC265" s="240"/>
      <c r="BD265" s="240"/>
      <c r="BE265" s="240"/>
      <c r="BF265" s="240"/>
      <c r="BG265" s="240"/>
    </row>
    <row r="266" spans="12:59" s="214" customFormat="1" x14ac:dyDescent="0.25">
      <c r="L266" s="213"/>
      <c r="M266" s="209"/>
      <c r="N266" s="210"/>
      <c r="O266" s="210"/>
      <c r="P266" s="210"/>
      <c r="Q266" s="210"/>
      <c r="R266" s="210"/>
      <c r="S266" s="537"/>
      <c r="T266" s="537"/>
      <c r="U266" s="533"/>
      <c r="W266" s="534"/>
      <c r="X266" s="21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c r="AZ266" s="240"/>
      <c r="BA266" s="240"/>
      <c r="BB266" s="240"/>
      <c r="BC266" s="240"/>
      <c r="BD266" s="240"/>
      <c r="BE266" s="240"/>
      <c r="BF266" s="240"/>
      <c r="BG266" s="240"/>
    </row>
    <row r="267" spans="12:59" s="214" customFormat="1" x14ac:dyDescent="0.25">
      <c r="L267" s="213"/>
      <c r="M267" s="209"/>
      <c r="N267" s="210"/>
      <c r="O267" s="210"/>
      <c r="P267" s="210"/>
      <c r="Q267" s="210"/>
      <c r="R267" s="210"/>
      <c r="S267" s="537"/>
      <c r="T267" s="537"/>
      <c r="U267" s="533"/>
      <c r="W267" s="534"/>
      <c r="X267" s="210"/>
      <c r="Y267" s="240"/>
      <c r="Z267" s="240"/>
      <c r="AA267" s="240"/>
      <c r="AB267" s="240"/>
      <c r="AC267" s="240"/>
      <c r="AD267" s="240"/>
      <c r="AE267" s="240"/>
      <c r="AF267" s="240"/>
      <c r="AG267" s="240"/>
      <c r="AH267" s="240"/>
      <c r="AI267" s="240"/>
      <c r="AJ267" s="240"/>
      <c r="AK267" s="240"/>
      <c r="AL267" s="240"/>
      <c r="AM267" s="240"/>
      <c r="AN267" s="240"/>
      <c r="AO267" s="240"/>
      <c r="AP267" s="240"/>
      <c r="AQ267" s="240"/>
      <c r="AR267" s="240"/>
      <c r="AS267" s="240"/>
      <c r="AT267" s="240"/>
      <c r="AU267" s="240"/>
      <c r="AV267" s="240"/>
      <c r="AW267" s="240"/>
      <c r="AX267" s="240"/>
      <c r="AY267" s="240"/>
      <c r="AZ267" s="240"/>
      <c r="BA267" s="240"/>
      <c r="BB267" s="240"/>
      <c r="BC267" s="240"/>
      <c r="BD267" s="240"/>
      <c r="BE267" s="240"/>
      <c r="BF267" s="240"/>
      <c r="BG267" s="240"/>
    </row>
  </sheetData>
  <autoFilter ref="A8:BV91"/>
  <mergeCells count="7">
    <mergeCell ref="B7:K7"/>
    <mergeCell ref="A1:K1"/>
    <mergeCell ref="A2:K2"/>
    <mergeCell ref="A3:K3"/>
    <mergeCell ref="A4:K4"/>
    <mergeCell ref="A5:K5"/>
    <mergeCell ref="B6:K6"/>
  </mergeCells>
  <phoneticPr fontId="44" type="noConversion"/>
  <dataValidations count="4">
    <dataValidation type="list" allowBlank="1" showInputMessage="1" showErrorMessage="1" sqref="S74:U75 S54:T55">
      <formula1>Ls_Medio_Verificacion</formula1>
    </dataValidation>
    <dataValidation type="list" allowBlank="1" showInputMessage="1" showErrorMessage="1" sqref="B42">
      <formula1>INDIRECT($I42)</formula1>
    </dataValidation>
    <dataValidation type="whole" allowBlank="1" showInputMessage="1" showErrorMessage="1" sqref="F9:Q90">
      <formula1>0</formula1>
      <formula2>100</formula2>
    </dataValidation>
    <dataValidation type="list" allowBlank="1" showInputMessage="1" showErrorMessage="1" sqref="B47">
      <formula1>$A$46:$A$101</formula1>
    </dataValidation>
  </dataValidations>
  <printOptions horizontalCentered="1"/>
  <pageMargins left="0" right="0" top="0.15748031496062992" bottom="0.15748031496062992" header="0.31496062992125984" footer="0.31496062992125984"/>
  <pageSetup scale="54"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Sheet1!$E$2:$E$20</xm:f>
          </x14:formula1>
          <xm:sqref>W59 S58:T75 S9:T53 S80:T87 S89:T90</xm:sqref>
        </x14:dataValidation>
        <x14:dataValidation type="list" allowBlank="1" showInputMessage="1" showErrorMessage="1">
          <x14:formula1>
            <xm:f>Sheet1!$F$2:$F$21</xm:f>
          </x14:formula1>
          <xm:sqref>Y87 B9:B41 B43:B46 B48:B90</xm:sqref>
        </x14:dataValidation>
        <x14:dataValidation type="list" allowBlank="1" showInputMessage="1" showErrorMessage="1">
          <x14:formula1>
            <xm:f>Sheet1!$B$2:$B$11</xm:f>
          </x14:formula1>
          <xm:sqref>A9:A90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D2" sqref="D2"/>
    </sheetView>
  </sheetViews>
  <sheetFormatPr baseColWidth="10" defaultColWidth="9.140625" defaultRowHeight="12.75" x14ac:dyDescent="0.2"/>
  <sheetData>
    <row r="2" spans="2:7" x14ac:dyDescent="0.2">
      <c r="B2" s="252" t="s">
        <v>1186</v>
      </c>
      <c r="C2" s="252"/>
      <c r="D2" s="252"/>
      <c r="E2" s="251" t="s">
        <v>1138</v>
      </c>
      <c r="F2" s="251" t="s">
        <v>1166</v>
      </c>
      <c r="G2" s="252"/>
    </row>
    <row r="3" spans="2:7" x14ac:dyDescent="0.2">
      <c r="B3" s="252" t="s">
        <v>1187</v>
      </c>
      <c r="C3" s="252"/>
      <c r="D3" s="252"/>
      <c r="E3" s="251" t="s">
        <v>1139</v>
      </c>
      <c r="F3" s="251" t="s">
        <v>1167</v>
      </c>
      <c r="G3" s="252"/>
    </row>
    <row r="4" spans="2:7" x14ac:dyDescent="0.2">
      <c r="B4" s="252" t="s">
        <v>1188</v>
      </c>
      <c r="C4" s="252"/>
      <c r="D4" s="252"/>
      <c r="E4" s="251" t="s">
        <v>1140</v>
      </c>
      <c r="F4" s="251" t="s">
        <v>1168</v>
      </c>
      <c r="G4" s="252"/>
    </row>
    <row r="5" spans="2:7" x14ac:dyDescent="0.2">
      <c r="B5" s="252" t="s">
        <v>1189</v>
      </c>
      <c r="C5" s="252"/>
      <c r="D5" s="252"/>
      <c r="E5" s="251" t="s">
        <v>1141</v>
      </c>
      <c r="F5" s="251" t="s">
        <v>1169</v>
      </c>
      <c r="G5" s="252"/>
    </row>
    <row r="6" spans="2:7" x14ac:dyDescent="0.2">
      <c r="B6" s="252" t="s">
        <v>1190</v>
      </c>
      <c r="C6" s="252"/>
      <c r="D6" s="252"/>
      <c r="E6" s="251" t="s">
        <v>1142</v>
      </c>
      <c r="F6" s="251" t="s">
        <v>1170</v>
      </c>
      <c r="G6" s="252"/>
    </row>
    <row r="7" spans="2:7" x14ac:dyDescent="0.2">
      <c r="B7" s="252" t="s">
        <v>1191</v>
      </c>
      <c r="C7" s="252"/>
      <c r="D7" s="252"/>
      <c r="E7" s="251" t="s">
        <v>1143</v>
      </c>
      <c r="F7" s="251" t="s">
        <v>1171</v>
      </c>
      <c r="G7" s="252"/>
    </row>
    <row r="8" spans="2:7" x14ac:dyDescent="0.2">
      <c r="B8" s="252" t="s">
        <v>1192</v>
      </c>
      <c r="C8" s="252"/>
      <c r="D8" s="252"/>
      <c r="E8" s="251" t="s">
        <v>1144</v>
      </c>
      <c r="F8" s="251" t="s">
        <v>1172</v>
      </c>
      <c r="G8" s="252"/>
    </row>
    <row r="9" spans="2:7" x14ac:dyDescent="0.2">
      <c r="B9" s="252" t="s">
        <v>1193</v>
      </c>
      <c r="C9" s="252"/>
      <c r="D9" s="252"/>
      <c r="E9" s="251" t="s">
        <v>1145</v>
      </c>
      <c r="F9" s="251" t="s">
        <v>1173</v>
      </c>
      <c r="G9" s="252"/>
    </row>
    <row r="10" spans="2:7" x14ac:dyDescent="0.2">
      <c r="B10" s="252" t="s">
        <v>1194</v>
      </c>
      <c r="C10" s="252"/>
      <c r="D10" s="252"/>
      <c r="E10" s="251" t="s">
        <v>1146</v>
      </c>
      <c r="F10" s="251" t="s">
        <v>1174</v>
      </c>
      <c r="G10" s="252"/>
    </row>
    <row r="11" spans="2:7" x14ac:dyDescent="0.2">
      <c r="B11" s="252" t="s">
        <v>1195</v>
      </c>
      <c r="C11" s="252"/>
      <c r="D11" s="252"/>
      <c r="E11" s="251" t="s">
        <v>1147</v>
      </c>
      <c r="F11" s="251" t="s">
        <v>1175</v>
      </c>
      <c r="G11" s="252"/>
    </row>
    <row r="12" spans="2:7" x14ac:dyDescent="0.2">
      <c r="B12" s="252"/>
      <c r="C12" s="252"/>
      <c r="D12" s="252"/>
      <c r="E12" s="251" t="s">
        <v>1148</v>
      </c>
      <c r="F12" s="251" t="s">
        <v>1176</v>
      </c>
      <c r="G12" s="252"/>
    </row>
    <row r="13" spans="2:7" x14ac:dyDescent="0.2">
      <c r="B13" s="252"/>
      <c r="C13" s="252"/>
      <c r="D13" s="252"/>
      <c r="E13" s="251" t="s">
        <v>1149</v>
      </c>
      <c r="F13" s="251" t="s">
        <v>1177</v>
      </c>
      <c r="G13" s="252"/>
    </row>
    <row r="14" spans="2:7" x14ac:dyDescent="0.2">
      <c r="B14" s="252"/>
      <c r="C14" s="252"/>
      <c r="D14" s="252"/>
      <c r="E14" s="251" t="s">
        <v>1150</v>
      </c>
      <c r="F14" s="251" t="s">
        <v>1178</v>
      </c>
      <c r="G14" s="252"/>
    </row>
    <row r="15" spans="2:7" x14ac:dyDescent="0.2">
      <c r="B15" s="252"/>
      <c r="C15" s="252"/>
      <c r="D15" s="252"/>
      <c r="E15" s="251" t="s">
        <v>1151</v>
      </c>
      <c r="F15" s="251" t="s">
        <v>1179</v>
      </c>
      <c r="G15" s="252"/>
    </row>
    <row r="16" spans="2:7" x14ac:dyDescent="0.2">
      <c r="B16" s="252"/>
      <c r="C16" s="252"/>
      <c r="D16" s="252"/>
      <c r="E16" s="251" t="s">
        <v>1152</v>
      </c>
      <c r="F16" s="251" t="s">
        <v>1180</v>
      </c>
      <c r="G16" s="252"/>
    </row>
    <row r="17" spans="2:7" x14ac:dyDescent="0.2">
      <c r="B17" s="252"/>
      <c r="C17" s="252"/>
      <c r="D17" s="252"/>
      <c r="E17" s="251" t="s">
        <v>1153</v>
      </c>
      <c r="F17" s="251" t="s">
        <v>1181</v>
      </c>
      <c r="G17" s="252"/>
    </row>
    <row r="18" spans="2:7" x14ac:dyDescent="0.2">
      <c r="B18" s="252"/>
      <c r="C18" s="252"/>
      <c r="D18" s="252"/>
      <c r="E18" s="251" t="s">
        <v>1154</v>
      </c>
      <c r="F18" s="251" t="s">
        <v>1182</v>
      </c>
      <c r="G18" s="252"/>
    </row>
    <row r="19" spans="2:7" x14ac:dyDescent="0.2">
      <c r="B19" s="252"/>
      <c r="C19" s="252"/>
      <c r="D19" s="252"/>
      <c r="E19" s="251" t="s">
        <v>284</v>
      </c>
      <c r="F19" s="251" t="s">
        <v>1183</v>
      </c>
      <c r="G19" s="252"/>
    </row>
    <row r="20" spans="2:7" x14ac:dyDescent="0.2">
      <c r="B20" s="252"/>
      <c r="C20" s="252"/>
      <c r="D20" s="252"/>
      <c r="E20" s="251" t="s">
        <v>18</v>
      </c>
      <c r="F20" s="251" t="s">
        <v>1184</v>
      </c>
      <c r="G20" s="252"/>
    </row>
    <row r="21" spans="2:7" x14ac:dyDescent="0.2">
      <c r="B21" s="252"/>
      <c r="C21" s="252"/>
      <c r="D21" s="252"/>
      <c r="E21" s="251"/>
      <c r="F21" s="251" t="s">
        <v>1185</v>
      </c>
      <c r="G21" s="252"/>
    </row>
    <row r="22" spans="2:7" x14ac:dyDescent="0.2">
      <c r="B22" s="252"/>
      <c r="C22" s="252"/>
      <c r="D22" s="252"/>
      <c r="E22" s="251"/>
      <c r="F22" s="251"/>
      <c r="G22" s="25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8"/>
  <sheetViews>
    <sheetView topLeftCell="G1" workbookViewId="0">
      <selection activeCell="H21" sqref="H21"/>
    </sheetView>
  </sheetViews>
  <sheetFormatPr baseColWidth="10" defaultRowHeight="15" x14ac:dyDescent="0.25"/>
  <cols>
    <col min="1" max="1" width="2.5703125" style="14" customWidth="1"/>
    <col min="2" max="6" width="4.28515625" hidden="1" customWidth="1"/>
    <col min="7" max="7" width="18.85546875" style="237" bestFit="1" customWidth="1"/>
    <col min="8" max="8" width="33.85546875" style="237" customWidth="1"/>
    <col min="9" max="9" width="16.42578125" style="237" customWidth="1"/>
    <col min="10" max="10" width="18.28515625" style="237" customWidth="1"/>
    <col min="11" max="11" width="14" style="238" customWidth="1"/>
    <col min="12" max="12" width="15.42578125" style="237" customWidth="1"/>
    <col min="13" max="13" width="13.7109375" style="237" customWidth="1"/>
    <col min="14" max="14" width="22.42578125" style="237" customWidth="1"/>
    <col min="15" max="43" width="11.140625" style="14"/>
  </cols>
  <sheetData>
    <row r="1" spans="2:21" s="14" customFormat="1" ht="15.75" x14ac:dyDescent="0.25">
      <c r="G1" s="269"/>
      <c r="H1" s="267"/>
      <c r="I1" s="267"/>
      <c r="J1" s="267"/>
      <c r="K1" s="268"/>
      <c r="L1" s="267"/>
      <c r="M1" s="267"/>
      <c r="N1" s="267"/>
      <c r="O1" s="217" t="s">
        <v>471</v>
      </c>
    </row>
    <row r="2" spans="2:21" s="14" customFormat="1" ht="15.75" x14ac:dyDescent="0.25">
      <c r="G2" s="559" t="s">
        <v>458</v>
      </c>
      <c r="H2" s="559"/>
      <c r="I2" s="559"/>
      <c r="J2" s="559"/>
      <c r="K2" s="559"/>
      <c r="L2" s="559"/>
      <c r="M2" s="559"/>
      <c r="N2" s="559"/>
      <c r="O2" s="559"/>
      <c r="P2" s="559"/>
      <c r="Q2" s="232"/>
      <c r="R2" s="233"/>
      <c r="S2" s="234" t="s">
        <v>470</v>
      </c>
      <c r="T2" s="233"/>
      <c r="U2" s="235"/>
    </row>
    <row r="3" spans="2:21" s="14" customFormat="1" x14ac:dyDescent="0.25">
      <c r="G3" s="560" t="s">
        <v>459</v>
      </c>
      <c r="H3" s="560"/>
      <c r="I3" s="560"/>
      <c r="J3" s="560"/>
      <c r="K3" s="560"/>
      <c r="L3" s="560"/>
      <c r="M3" s="560"/>
      <c r="N3" s="560"/>
      <c r="O3" s="560"/>
      <c r="P3" s="560"/>
      <c r="Q3" s="232"/>
      <c r="R3" s="233"/>
      <c r="S3" s="234" t="s">
        <v>42</v>
      </c>
      <c r="T3" s="233"/>
      <c r="U3" s="235"/>
    </row>
    <row r="4" spans="2:21" s="14" customFormat="1" x14ac:dyDescent="0.2">
      <c r="G4" s="561" t="s">
        <v>1114</v>
      </c>
      <c r="H4" s="561"/>
      <c r="I4" s="561"/>
      <c r="J4" s="561"/>
      <c r="K4" s="561"/>
      <c r="L4" s="561"/>
      <c r="M4" s="561"/>
      <c r="N4" s="561"/>
      <c r="O4" s="561"/>
      <c r="P4" s="561"/>
      <c r="Q4" s="232"/>
      <c r="R4" s="233"/>
      <c r="S4" s="234" t="s">
        <v>334</v>
      </c>
      <c r="T4" s="233"/>
      <c r="U4" s="235"/>
    </row>
    <row r="5" spans="2:21" s="14" customFormat="1" x14ac:dyDescent="0.25">
      <c r="H5" s="231"/>
      <c r="I5" s="266"/>
      <c r="J5" s="558">
        <f>+[3]PPNE1!C5</f>
        <v>2020</v>
      </c>
      <c r="K5" s="558"/>
      <c r="L5" s="231"/>
      <c r="M5" s="231"/>
      <c r="N5" s="231"/>
      <c r="O5" s="231"/>
      <c r="P5" s="231"/>
      <c r="Q5" s="232"/>
      <c r="R5" s="233"/>
      <c r="S5" s="233"/>
      <c r="T5" s="233"/>
      <c r="U5" s="235"/>
    </row>
    <row r="6" spans="2:21" s="14" customFormat="1" x14ac:dyDescent="0.25">
      <c r="G6" s="265" t="s">
        <v>1113</v>
      </c>
      <c r="H6" s="557">
        <f>+[3]PPNE1!B7</f>
        <v>0</v>
      </c>
      <c r="I6" s="557"/>
      <c r="J6" s="557"/>
      <c r="K6" s="557"/>
      <c r="L6" s="557"/>
      <c r="M6" s="557"/>
      <c r="N6" s="557"/>
      <c r="O6" s="217"/>
    </row>
    <row r="7" spans="2:21" ht="25.5" customHeight="1" x14ac:dyDescent="0.2">
      <c r="B7" s="264" t="s">
        <v>1155</v>
      </c>
      <c r="C7" s="263" t="s">
        <v>1156</v>
      </c>
      <c r="D7" s="263" t="s">
        <v>1157</v>
      </c>
      <c r="E7" s="263" t="s">
        <v>1158</v>
      </c>
      <c r="F7" s="262" t="s">
        <v>1159</v>
      </c>
      <c r="G7" s="247" t="s">
        <v>1160</v>
      </c>
      <c r="H7" s="249" t="s">
        <v>0</v>
      </c>
      <c r="I7" s="249" t="s">
        <v>1</v>
      </c>
      <c r="J7" s="249" t="s">
        <v>59</v>
      </c>
      <c r="K7" s="250" t="s">
        <v>2</v>
      </c>
      <c r="L7" s="249" t="s">
        <v>3</v>
      </c>
      <c r="M7" s="249" t="s">
        <v>1111</v>
      </c>
      <c r="N7" s="249" t="s">
        <v>60</v>
      </c>
    </row>
    <row r="8" spans="2:21" ht="12.75" x14ac:dyDescent="0.2">
      <c r="B8" s="12" t="str">
        <f>IF(Tabla13[[#This Row],[Código_Actividad]]="","",CONCATENATE(Tabla13[[#This Row],[POA]],".",Tabla13[[#This Row],[SRS]],".",Tabla13[[#This Row],[AREA]],".",Tabla13[[#This Row],[TIPO]]))</f>
        <v/>
      </c>
      <c r="C8" s="12" t="str">
        <f>IF(Tabla13[[#This Row],[Código_Actividad]]="","",'[4]Formulario PPGR1'!#REF!)</f>
        <v/>
      </c>
      <c r="D8" s="12" t="str">
        <f>IF(Tabla13[[#This Row],[Código_Actividad]]="","",'[4]Formulario PPGR1'!#REF!)</f>
        <v/>
      </c>
      <c r="E8" s="12" t="str">
        <f>IF(Tabla13[[#This Row],[Código_Actividad]]="","",'[4]Formulario PPGR1'!#REF!)</f>
        <v/>
      </c>
      <c r="F8" s="12" t="str">
        <f>IF(Tabla13[[#This Row],[Código_Actividad]]="","",'[4]Formulario PPGR1'!#REF!)</f>
        <v/>
      </c>
      <c r="G8" s="259"/>
      <c r="H8" s="255" t="s">
        <v>1336</v>
      </c>
      <c r="I8" s="255" t="s">
        <v>1335</v>
      </c>
      <c r="J8" s="259">
        <v>2</v>
      </c>
      <c r="K8" s="258">
        <v>280</v>
      </c>
      <c r="L8" s="257">
        <f>+Tabla13[[#This Row],[Precio Unitario]]*Tabla13[[#This Row],[Cantidad de Insumos]]</f>
        <v>560</v>
      </c>
      <c r="M8" s="260" t="s">
        <v>834</v>
      </c>
      <c r="N8" s="255" t="s">
        <v>42</v>
      </c>
    </row>
    <row r="9" spans="2:21" ht="12.75" x14ac:dyDescent="0.2">
      <c r="B9" s="12" t="str">
        <f>IF(Tabla13[[#This Row],[Código_Actividad]]="","",CONCATENATE(Tabla13[[#This Row],[POA]],".",Tabla13[[#This Row],[SRS]],".",Tabla13[[#This Row],[AREA]],".",Tabla13[[#This Row],[TIPO]]))</f>
        <v/>
      </c>
      <c r="C9" s="12" t="str">
        <f>IF(Tabla13[[#This Row],[Código_Actividad]]="","",'[4]Formulario PPGR1'!#REF!)</f>
        <v/>
      </c>
      <c r="D9" s="12" t="str">
        <f>IF(Tabla13[[#This Row],[Código_Actividad]]="","",'[4]Formulario PPGR1'!#REF!)</f>
        <v/>
      </c>
      <c r="E9" s="12" t="str">
        <f>IF(Tabla13[[#This Row],[Código_Actividad]]="","",'[4]Formulario PPGR1'!#REF!)</f>
        <v/>
      </c>
      <c r="F9" s="12" t="str">
        <f>IF(Tabla13[[#This Row],[Código_Actividad]]="","",'[4]Formulario PPGR1'!#REF!)</f>
        <v/>
      </c>
      <c r="G9" s="259"/>
      <c r="H9" s="261" t="s">
        <v>997</v>
      </c>
      <c r="I9" s="255" t="s">
        <v>513</v>
      </c>
      <c r="J9" s="259">
        <v>3</v>
      </c>
      <c r="K9" s="258">
        <v>80</v>
      </c>
      <c r="L9" s="257">
        <f>+Tabla13[[#This Row],[Precio Unitario]]*Tabla13[[#This Row],[Cantidad de Insumos]]</f>
        <v>240</v>
      </c>
      <c r="M9" s="256" t="s">
        <v>1339</v>
      </c>
      <c r="N9" s="255" t="s">
        <v>42</v>
      </c>
    </row>
    <row r="10" spans="2:21" ht="12.75" x14ac:dyDescent="0.2">
      <c r="B10" s="12" t="str">
        <f>IF(Tabla13[[#This Row],[Código_Actividad]]="","",CONCATENATE(Tabla13[[#This Row],[POA]],".",Tabla13[[#This Row],[SRS]],".",Tabla13[[#This Row],[AREA]],".",Tabla13[[#This Row],[TIPO]]))</f>
        <v/>
      </c>
      <c r="C10" s="12" t="str">
        <f>IF(Tabla13[[#This Row],[Código_Actividad]]="","",'[4]Formulario PPGR1'!#REF!)</f>
        <v/>
      </c>
      <c r="D10" s="12" t="str">
        <f>IF(Tabla13[[#This Row],[Código_Actividad]]="","",'[4]Formulario PPGR1'!#REF!)</f>
        <v/>
      </c>
      <c r="E10" s="12" t="str">
        <f>IF(Tabla13[[#This Row],[Código_Actividad]]="","",'[4]Formulario PPGR1'!#REF!)</f>
        <v/>
      </c>
      <c r="F10" s="12" t="str">
        <f>IF(Tabla13[[#This Row],[Código_Actividad]]="","",'[4]Formulario PPGR1'!#REF!)</f>
        <v/>
      </c>
      <c r="G10" s="259"/>
      <c r="H10" s="255" t="s">
        <v>1338</v>
      </c>
      <c r="I10" s="255" t="s">
        <v>513</v>
      </c>
      <c r="J10" s="259">
        <v>1</v>
      </c>
      <c r="K10" s="258">
        <v>180</v>
      </c>
      <c r="L10" s="257">
        <f>+Tabla13[[#This Row],[Precio Unitario]]*Tabla13[[#This Row],[Cantidad de Insumos]]</f>
        <v>180</v>
      </c>
      <c r="M10" s="256" t="s">
        <v>814</v>
      </c>
      <c r="N10" s="255" t="s">
        <v>42</v>
      </c>
    </row>
    <row r="11" spans="2:21" ht="12.75" x14ac:dyDescent="0.2">
      <c r="B11" s="12" t="str">
        <f>IF(Tabla13[[#This Row],[Código_Actividad]]="","",CONCATENATE(Tabla13[[#This Row],[POA]],".",Tabla13[[#This Row],[SRS]],".",Tabla13[[#This Row],[AREA]],".",Tabla13[[#This Row],[TIPO]]))</f>
        <v/>
      </c>
      <c r="C11" s="12" t="str">
        <f>IF(Tabla13[[#This Row],[Código_Actividad]]="","",'[4]Formulario PPGR1'!#REF!)</f>
        <v/>
      </c>
      <c r="D11" s="12" t="str">
        <f>IF(Tabla13[[#This Row],[Código_Actividad]]="","",'[4]Formulario PPGR1'!#REF!)</f>
        <v/>
      </c>
      <c r="E11" s="12" t="str">
        <f>IF(Tabla13[[#This Row],[Código_Actividad]]="","",'[4]Formulario PPGR1'!#REF!)</f>
        <v/>
      </c>
      <c r="F11" s="12" t="str">
        <f>IF(Tabla13[[#This Row],[Código_Actividad]]="","",'[4]Formulario PPGR1'!#REF!)</f>
        <v/>
      </c>
      <c r="G11" s="259"/>
      <c r="H11" s="255" t="s">
        <v>1336</v>
      </c>
      <c r="I11" s="255" t="s">
        <v>1335</v>
      </c>
      <c r="J11" s="259">
        <v>1</v>
      </c>
      <c r="K11" s="258">
        <v>280</v>
      </c>
      <c r="L11" s="257">
        <f>+Tabla13[[#This Row],[Precio Unitario]]*Tabla13[[#This Row],[Cantidad de Insumos]]</f>
        <v>280</v>
      </c>
      <c r="M11" s="260" t="s">
        <v>834</v>
      </c>
      <c r="N11" s="255" t="s">
        <v>42</v>
      </c>
    </row>
    <row r="12" spans="2:21" ht="12.75" x14ac:dyDescent="0.2">
      <c r="B12" s="12" t="str">
        <f>IF(Tabla13[[#This Row],[Código_Actividad]]="","",CONCATENATE(Tabla13[[#This Row],[POA]],".",Tabla13[[#This Row],[SRS]],".",Tabla13[[#This Row],[AREA]],".",Tabla13[[#This Row],[TIPO]]))</f>
        <v/>
      </c>
      <c r="C12" s="12" t="str">
        <f>IF(Tabla13[[#This Row],[Código_Actividad]]="","",'[4]Formulario PPGR1'!#REF!)</f>
        <v/>
      </c>
      <c r="D12" s="12" t="str">
        <f>IF(Tabla13[[#This Row],[Código_Actividad]]="","",'[4]Formulario PPGR1'!#REF!)</f>
        <v/>
      </c>
      <c r="E12" s="12" t="str">
        <f>IF(Tabla13[[#This Row],[Código_Actividad]]="","",'[4]Formulario PPGR1'!#REF!)</f>
        <v/>
      </c>
      <c r="F12" s="12" t="str">
        <f>IF(Tabla13[[#This Row],[Código_Actividad]]="","",'[4]Formulario PPGR1'!#REF!)</f>
        <v/>
      </c>
      <c r="G12" s="259"/>
      <c r="H12" s="261" t="s">
        <v>997</v>
      </c>
      <c r="I12" s="255" t="s">
        <v>513</v>
      </c>
      <c r="J12" s="259">
        <v>3</v>
      </c>
      <c r="K12" s="258">
        <v>80</v>
      </c>
      <c r="L12" s="257">
        <f>+Tabla13[[#This Row],[Precio Unitario]]*Tabla13[[#This Row],[Cantidad de Insumos]]</f>
        <v>240</v>
      </c>
      <c r="M12" s="256" t="s">
        <v>1339</v>
      </c>
      <c r="N12" s="255" t="s">
        <v>42</v>
      </c>
    </row>
    <row r="13" spans="2:21" ht="12.75" x14ac:dyDescent="0.2">
      <c r="B13" s="12" t="str">
        <f>IF(Tabla13[[#This Row],[Código_Actividad]]="","",CONCATENATE(Tabla13[[#This Row],[POA]],".",Tabla13[[#This Row],[SRS]],".",Tabla13[[#This Row],[AREA]],".",Tabla13[[#This Row],[TIPO]]))</f>
        <v/>
      </c>
      <c r="C13" s="12" t="str">
        <f>IF(Tabla13[[#This Row],[Código_Actividad]]="","",'[4]Formulario PPGR1'!#REF!)</f>
        <v/>
      </c>
      <c r="D13" s="12" t="str">
        <f>IF(Tabla13[[#This Row],[Código_Actividad]]="","",'[4]Formulario PPGR1'!#REF!)</f>
        <v/>
      </c>
      <c r="E13" s="12" t="str">
        <f>IF(Tabla13[[#This Row],[Código_Actividad]]="","",'[4]Formulario PPGR1'!#REF!)</f>
        <v/>
      </c>
      <c r="F13" s="12" t="str">
        <f>IF(Tabla13[[#This Row],[Código_Actividad]]="","",'[4]Formulario PPGR1'!#REF!)</f>
        <v/>
      </c>
      <c r="G13" s="259"/>
      <c r="H13" s="255" t="s">
        <v>1336</v>
      </c>
      <c r="I13" s="255" t="s">
        <v>1335</v>
      </c>
      <c r="J13" s="259">
        <v>2</v>
      </c>
      <c r="K13" s="258">
        <v>280</v>
      </c>
      <c r="L13" s="257">
        <f>+Tabla13[[#This Row],[Precio Unitario]]*Tabla13[[#This Row],[Cantidad de Insumos]]</f>
        <v>560</v>
      </c>
      <c r="M13" s="260" t="s">
        <v>834</v>
      </c>
      <c r="N13" s="255" t="s">
        <v>42</v>
      </c>
    </row>
    <row r="14" spans="2:21" ht="12.75" x14ac:dyDescent="0.2">
      <c r="B14" s="12" t="str">
        <f>IF(Tabla13[[#This Row],[Código_Actividad]]="","",CONCATENATE(Tabla13[[#This Row],[POA]],".",Tabla13[[#This Row],[SRS]],".",Tabla13[[#This Row],[AREA]],".",Tabla13[[#This Row],[TIPO]]))</f>
        <v/>
      </c>
      <c r="C14" s="12" t="str">
        <f>IF(Tabla13[[#This Row],[Código_Actividad]]="","",'[4]Formulario PPGR1'!#REF!)</f>
        <v/>
      </c>
      <c r="D14" s="12" t="str">
        <f>IF(Tabla13[[#This Row],[Código_Actividad]]="","",'[4]Formulario PPGR1'!#REF!)</f>
        <v/>
      </c>
      <c r="E14" s="12" t="str">
        <f>IF(Tabla13[[#This Row],[Código_Actividad]]="","",'[4]Formulario PPGR1'!#REF!)</f>
        <v/>
      </c>
      <c r="F14" s="12" t="str">
        <f>IF(Tabla13[[#This Row],[Código_Actividad]]="","",'[4]Formulario PPGR1'!#REF!)</f>
        <v/>
      </c>
      <c r="G14" s="259"/>
      <c r="H14" s="261" t="s">
        <v>997</v>
      </c>
      <c r="I14" s="255" t="s">
        <v>513</v>
      </c>
      <c r="J14" s="259">
        <v>3</v>
      </c>
      <c r="K14" s="258">
        <v>80</v>
      </c>
      <c r="L14" s="257">
        <f>+Tabla13[[#This Row],[Precio Unitario]]*Tabla13[[#This Row],[Cantidad de Insumos]]</f>
        <v>240</v>
      </c>
      <c r="M14" s="256" t="s">
        <v>1339</v>
      </c>
      <c r="N14" s="255" t="s">
        <v>42</v>
      </c>
    </row>
    <row r="15" spans="2:21" ht="12.75" x14ac:dyDescent="0.2">
      <c r="B15" s="12" t="str">
        <f>IF(Tabla13[[#This Row],[Código_Actividad]]="","",CONCATENATE(Tabla13[[#This Row],[POA]],".",Tabla13[[#This Row],[SRS]],".",Tabla13[[#This Row],[AREA]],".",Tabla13[[#This Row],[TIPO]]))</f>
        <v/>
      </c>
      <c r="C15" s="12" t="str">
        <f>IF(Tabla13[[#This Row],[Código_Actividad]]="","",'[4]Formulario PPGR1'!#REF!)</f>
        <v/>
      </c>
      <c r="D15" s="12" t="str">
        <f>IF(Tabla13[[#This Row],[Código_Actividad]]="","",'[4]Formulario PPGR1'!#REF!)</f>
        <v/>
      </c>
      <c r="E15" s="12" t="str">
        <f>IF(Tabla13[[#This Row],[Código_Actividad]]="","",'[4]Formulario PPGR1'!#REF!)</f>
        <v/>
      </c>
      <c r="F15" s="12" t="str">
        <f>IF(Tabla13[[#This Row],[Código_Actividad]]="","",'[4]Formulario PPGR1'!#REF!)</f>
        <v/>
      </c>
      <c r="G15" s="259"/>
      <c r="H15" s="255" t="s">
        <v>1338</v>
      </c>
      <c r="I15" s="255" t="s">
        <v>513</v>
      </c>
      <c r="J15" s="259">
        <v>1</v>
      </c>
      <c r="K15" s="258">
        <v>180</v>
      </c>
      <c r="L15" s="257">
        <f>+Tabla13[[#This Row],[Precio Unitario]]*Tabla13[[#This Row],[Cantidad de Insumos]]</f>
        <v>180</v>
      </c>
      <c r="M15" s="256" t="s">
        <v>814</v>
      </c>
      <c r="N15" s="255" t="s">
        <v>42</v>
      </c>
    </row>
    <row r="16" spans="2:21" ht="12.75" x14ac:dyDescent="0.2">
      <c r="B16" s="12" t="str">
        <f>IF(Tabla13[[#This Row],[Código_Actividad]]="","",CONCATENATE(Tabla13[[#This Row],[POA]],".",Tabla13[[#This Row],[SRS]],".",Tabla13[[#This Row],[AREA]],".",Tabla13[[#This Row],[TIPO]]))</f>
        <v/>
      </c>
      <c r="C16" s="12" t="str">
        <f>IF(Tabla13[[#This Row],[Código_Actividad]]="","",'[4]Formulario PPGR1'!#REF!)</f>
        <v/>
      </c>
      <c r="D16" s="12" t="str">
        <f>IF(Tabla13[[#This Row],[Código_Actividad]]="","",'[4]Formulario PPGR1'!#REF!)</f>
        <v/>
      </c>
      <c r="E16" s="12" t="str">
        <f>IF(Tabla13[[#This Row],[Código_Actividad]]="","",'[4]Formulario PPGR1'!#REF!)</f>
        <v/>
      </c>
      <c r="F16" s="12" t="str">
        <f>IF(Tabla13[[#This Row],[Código_Actividad]]="","",'[4]Formulario PPGR1'!#REF!)</f>
        <v/>
      </c>
      <c r="G16" s="259"/>
      <c r="H16" s="255" t="s">
        <v>1336</v>
      </c>
      <c r="I16" s="255" t="s">
        <v>1335</v>
      </c>
      <c r="J16" s="259">
        <v>3</v>
      </c>
      <c r="K16" s="258">
        <v>280</v>
      </c>
      <c r="L16" s="257">
        <f>+Tabla13[[#This Row],[Precio Unitario]]*Tabla13[[#This Row],[Cantidad de Insumos]]</f>
        <v>840</v>
      </c>
      <c r="M16" s="260" t="s">
        <v>834</v>
      </c>
      <c r="N16" s="255" t="s">
        <v>42</v>
      </c>
    </row>
    <row r="17" spans="2:14" ht="12.75" x14ac:dyDescent="0.2">
      <c r="B17" s="12" t="str">
        <f>IF(Tabla13[[#This Row],[Código_Actividad]]="","",CONCATENATE(Tabla13[[#This Row],[POA]],".",Tabla13[[#This Row],[SRS]],".",Tabla13[[#This Row],[AREA]],".",Tabla13[[#This Row],[TIPO]]))</f>
        <v/>
      </c>
      <c r="C17" s="12" t="str">
        <f>IF(Tabla13[[#This Row],[Código_Actividad]]="","",'[4]Formulario PPGR1'!#REF!)</f>
        <v/>
      </c>
      <c r="D17" s="12" t="str">
        <f>IF(Tabla13[[#This Row],[Código_Actividad]]="","",'[4]Formulario PPGR1'!#REF!)</f>
        <v/>
      </c>
      <c r="E17" s="12" t="str">
        <f>IF(Tabla13[[#This Row],[Código_Actividad]]="","",'[4]Formulario PPGR1'!#REF!)</f>
        <v/>
      </c>
      <c r="F17" s="12" t="str">
        <f>IF(Tabla13[[#This Row],[Código_Actividad]]="","",'[4]Formulario PPGR1'!#REF!)</f>
        <v/>
      </c>
      <c r="G17" s="259"/>
      <c r="H17" s="261" t="s">
        <v>997</v>
      </c>
      <c r="I17" s="255" t="s">
        <v>513</v>
      </c>
      <c r="J17" s="259">
        <v>1</v>
      </c>
      <c r="K17" s="258">
        <v>80</v>
      </c>
      <c r="L17" s="257">
        <f>+Tabla13[[#This Row],[Precio Unitario]]*Tabla13[[#This Row],[Cantidad de Insumos]]</f>
        <v>80</v>
      </c>
      <c r="M17" s="256" t="s">
        <v>1339</v>
      </c>
      <c r="N17" s="255" t="s">
        <v>42</v>
      </c>
    </row>
    <row r="18" spans="2:14" ht="12.75" x14ac:dyDescent="0.2">
      <c r="B18" s="12" t="str">
        <f>IF(Tabla13[[#This Row],[Código_Actividad]]="","",CONCATENATE(Tabla13[[#This Row],[POA]],".",Tabla13[[#This Row],[SRS]],".",Tabla13[[#This Row],[AREA]],".",Tabla13[[#This Row],[TIPO]]))</f>
        <v/>
      </c>
      <c r="C18" s="12" t="str">
        <f>IF(Tabla13[[#This Row],[Código_Actividad]]="","",'[4]Formulario PPGR1'!#REF!)</f>
        <v/>
      </c>
      <c r="D18" s="12" t="str">
        <f>IF(Tabla13[[#This Row],[Código_Actividad]]="","",'[4]Formulario PPGR1'!#REF!)</f>
        <v/>
      </c>
      <c r="E18" s="12" t="str">
        <f>IF(Tabla13[[#This Row],[Código_Actividad]]="","",'[4]Formulario PPGR1'!#REF!)</f>
        <v/>
      </c>
      <c r="F18" s="12" t="str">
        <f>IF(Tabla13[[#This Row],[Código_Actividad]]="","",'[4]Formulario PPGR1'!#REF!)</f>
        <v/>
      </c>
      <c r="G18" s="259"/>
      <c r="H18" s="255" t="s">
        <v>1338</v>
      </c>
      <c r="I18" s="255" t="s">
        <v>513</v>
      </c>
      <c r="J18" s="259">
        <v>1</v>
      </c>
      <c r="K18" s="258">
        <v>180</v>
      </c>
      <c r="L18" s="257">
        <f>+Tabla13[[#This Row],[Precio Unitario]]*Tabla13[[#This Row],[Cantidad de Insumos]]</f>
        <v>180</v>
      </c>
      <c r="M18" s="256" t="s">
        <v>814</v>
      </c>
      <c r="N18" s="255" t="s">
        <v>42</v>
      </c>
    </row>
    <row r="19" spans="2:14" ht="12.75" x14ac:dyDescent="0.2">
      <c r="B19" s="12" t="str">
        <f>IF(Tabla13[[#This Row],[Código_Actividad]]="","",CONCATENATE(Tabla13[[#This Row],[POA]],".",Tabla13[[#This Row],[SRS]],".",Tabla13[[#This Row],[AREA]],".",Tabla13[[#This Row],[TIPO]]))</f>
        <v/>
      </c>
      <c r="C19" s="12" t="str">
        <f>IF(Tabla13[[#This Row],[Código_Actividad]]="","",'[4]Formulario PPGR1'!#REF!)</f>
        <v/>
      </c>
      <c r="D19" s="12" t="str">
        <f>IF(Tabla13[[#This Row],[Código_Actividad]]="","",'[4]Formulario PPGR1'!#REF!)</f>
        <v/>
      </c>
      <c r="E19" s="12" t="str">
        <f>IF(Tabla13[[#This Row],[Código_Actividad]]="","",'[4]Formulario PPGR1'!#REF!)</f>
        <v/>
      </c>
      <c r="F19" s="12" t="str">
        <f>IF(Tabla13[[#This Row],[Código_Actividad]]="","",'[4]Formulario PPGR1'!#REF!)</f>
        <v/>
      </c>
      <c r="G19" s="259"/>
      <c r="H19" s="255" t="s">
        <v>1336</v>
      </c>
      <c r="I19" s="255" t="s">
        <v>1335</v>
      </c>
      <c r="J19" s="259">
        <v>1</v>
      </c>
      <c r="K19" s="258">
        <v>280</v>
      </c>
      <c r="L19" s="257">
        <f>+Tabla13[[#This Row],[Precio Unitario]]*Tabla13[[#This Row],[Cantidad de Insumos]]</f>
        <v>280</v>
      </c>
      <c r="M19" s="260" t="s">
        <v>834</v>
      </c>
      <c r="N19" s="255" t="s">
        <v>42</v>
      </c>
    </row>
    <row r="20" spans="2:14" ht="12.75" x14ac:dyDescent="0.2">
      <c r="B20" s="12" t="str">
        <f>IF(Tabla13[[#This Row],[Código_Actividad]]="","",CONCATENATE(Tabla13[[#This Row],[POA]],".",Tabla13[[#This Row],[SRS]],".",Tabla13[[#This Row],[AREA]],".",Tabla13[[#This Row],[TIPO]]))</f>
        <v/>
      </c>
      <c r="C20" s="12" t="str">
        <f>IF(Tabla13[[#This Row],[Código_Actividad]]="","",'[4]Formulario PPGR1'!#REF!)</f>
        <v/>
      </c>
      <c r="D20" s="12" t="str">
        <f>IF(Tabla13[[#This Row],[Código_Actividad]]="","",'[4]Formulario PPGR1'!#REF!)</f>
        <v/>
      </c>
      <c r="E20" s="12" t="str">
        <f>IF(Tabla13[[#This Row],[Código_Actividad]]="","",'[4]Formulario PPGR1'!#REF!)</f>
        <v/>
      </c>
      <c r="F20" s="12" t="str">
        <f>IF(Tabla13[[#This Row],[Código_Actividad]]="","",'[4]Formulario PPGR1'!#REF!)</f>
        <v/>
      </c>
      <c r="G20" s="259"/>
      <c r="H20" s="261" t="s">
        <v>997</v>
      </c>
      <c r="I20" s="255" t="s">
        <v>513</v>
      </c>
      <c r="J20" s="259">
        <v>1</v>
      </c>
      <c r="K20" s="258">
        <v>80</v>
      </c>
      <c r="L20" s="257">
        <f>+Tabla13[[#This Row],[Precio Unitario]]*Tabla13[[#This Row],[Cantidad de Insumos]]</f>
        <v>80</v>
      </c>
      <c r="M20" s="256" t="s">
        <v>1339</v>
      </c>
      <c r="N20" s="255" t="s">
        <v>42</v>
      </c>
    </row>
    <row r="21" spans="2:14" ht="12.75" x14ac:dyDescent="0.2">
      <c r="B21" s="12" t="str">
        <f>IF(Tabla13[[#This Row],[Código_Actividad]]="","",CONCATENATE(Tabla13[[#This Row],[POA]],".",Tabla13[[#This Row],[SRS]],".",Tabla13[[#This Row],[AREA]],".",Tabla13[[#This Row],[TIPO]]))</f>
        <v/>
      </c>
      <c r="C21" s="12" t="str">
        <f>IF(Tabla13[[#This Row],[Código_Actividad]]="","",'[4]Formulario PPGR1'!#REF!)</f>
        <v/>
      </c>
      <c r="D21" s="12" t="str">
        <f>IF(Tabla13[[#This Row],[Código_Actividad]]="","",'[4]Formulario PPGR1'!#REF!)</f>
        <v/>
      </c>
      <c r="E21" s="12" t="str">
        <f>IF(Tabla13[[#This Row],[Código_Actividad]]="","",'[4]Formulario PPGR1'!#REF!)</f>
        <v/>
      </c>
      <c r="F21" s="12" t="str">
        <f>IF(Tabla13[[#This Row],[Código_Actividad]]="","",'[4]Formulario PPGR1'!#REF!)</f>
        <v/>
      </c>
      <c r="G21" s="259"/>
      <c r="H21" s="255" t="s">
        <v>1336</v>
      </c>
      <c r="I21" s="255" t="s">
        <v>1335</v>
      </c>
      <c r="J21" s="259">
        <v>1</v>
      </c>
      <c r="K21" s="258">
        <v>280</v>
      </c>
      <c r="L21" s="257">
        <f>+Tabla13[[#This Row],[Precio Unitario]]*Tabla13[[#This Row],[Cantidad de Insumos]]</f>
        <v>280</v>
      </c>
      <c r="M21" s="260" t="s">
        <v>834</v>
      </c>
      <c r="N21" s="255" t="s">
        <v>42</v>
      </c>
    </row>
    <row r="22" spans="2:14" ht="12.75" x14ac:dyDescent="0.2">
      <c r="B22" s="12" t="str">
        <f>IF(Tabla13[[#This Row],[Código_Actividad]]="","",CONCATENATE(Tabla13[[#This Row],[POA]],".",Tabla13[[#This Row],[SRS]],".",Tabla13[[#This Row],[AREA]],".",Tabla13[[#This Row],[TIPO]]))</f>
        <v/>
      </c>
      <c r="C22" s="12" t="str">
        <f>IF(Tabla13[[#This Row],[Código_Actividad]]="","",'[4]Formulario PPGR1'!#REF!)</f>
        <v/>
      </c>
      <c r="D22" s="12" t="str">
        <f>IF(Tabla13[[#This Row],[Código_Actividad]]="","",'[4]Formulario PPGR1'!#REF!)</f>
        <v/>
      </c>
      <c r="E22" s="12" t="str">
        <f>IF(Tabla13[[#This Row],[Código_Actividad]]="","",'[4]Formulario PPGR1'!#REF!)</f>
        <v/>
      </c>
      <c r="F22" s="12" t="str">
        <f>IF(Tabla13[[#This Row],[Código_Actividad]]="","",'[4]Formulario PPGR1'!#REF!)</f>
        <v/>
      </c>
      <c r="G22" s="259"/>
      <c r="H22" s="261" t="s">
        <v>997</v>
      </c>
      <c r="I22" s="255" t="s">
        <v>513</v>
      </c>
      <c r="J22" s="259">
        <v>1</v>
      </c>
      <c r="K22" s="258">
        <v>80</v>
      </c>
      <c r="L22" s="257">
        <f>+Tabla13[[#This Row],[Precio Unitario]]*Tabla13[[#This Row],[Cantidad de Insumos]]</f>
        <v>80</v>
      </c>
      <c r="M22" s="256" t="s">
        <v>1339</v>
      </c>
      <c r="N22" s="255" t="s">
        <v>42</v>
      </c>
    </row>
    <row r="23" spans="2:14" ht="12.75" x14ac:dyDescent="0.2">
      <c r="B23" s="12" t="str">
        <f>IF(Tabla13[[#This Row],[Código_Actividad]]="","",CONCATENATE(Tabla13[[#This Row],[POA]],".",Tabla13[[#This Row],[SRS]],".",Tabla13[[#This Row],[AREA]],".",Tabla13[[#This Row],[TIPO]]))</f>
        <v/>
      </c>
      <c r="C23" s="12" t="str">
        <f>IF(Tabla13[[#This Row],[Código_Actividad]]="","",'[4]Formulario PPGR1'!#REF!)</f>
        <v/>
      </c>
      <c r="D23" s="12" t="str">
        <f>IF(Tabla13[[#This Row],[Código_Actividad]]="","",'[4]Formulario PPGR1'!#REF!)</f>
        <v/>
      </c>
      <c r="E23" s="12" t="str">
        <f>IF(Tabla13[[#This Row],[Código_Actividad]]="","",'[4]Formulario PPGR1'!#REF!)</f>
        <v/>
      </c>
      <c r="F23" s="12" t="str">
        <f>IF(Tabla13[[#This Row],[Código_Actividad]]="","",'[4]Formulario PPGR1'!#REF!)</f>
        <v/>
      </c>
      <c r="G23" s="259"/>
      <c r="H23" s="255" t="s">
        <v>1336</v>
      </c>
      <c r="I23" s="255" t="s">
        <v>1335</v>
      </c>
      <c r="J23" s="259">
        <v>1</v>
      </c>
      <c r="K23" s="258">
        <v>280</v>
      </c>
      <c r="L23" s="257">
        <f>+Tabla13[[#This Row],[Precio Unitario]]*Tabla13[[#This Row],[Cantidad de Insumos]]</f>
        <v>280</v>
      </c>
      <c r="M23" s="260" t="s">
        <v>834</v>
      </c>
      <c r="N23" s="255" t="s">
        <v>42</v>
      </c>
    </row>
    <row r="24" spans="2:14" ht="12.75" x14ac:dyDescent="0.2">
      <c r="B24" s="12" t="str">
        <f>IF(Tabla13[[#This Row],[Código_Actividad]]="","",CONCATENATE(Tabla13[[#This Row],[POA]],".",Tabla13[[#This Row],[SRS]],".",Tabla13[[#This Row],[AREA]],".",Tabla13[[#This Row],[TIPO]]))</f>
        <v/>
      </c>
      <c r="C24" s="12" t="str">
        <f>IF(Tabla13[[#This Row],[Código_Actividad]]="","",'[4]Formulario PPGR1'!#REF!)</f>
        <v/>
      </c>
      <c r="D24" s="12" t="str">
        <f>IF(Tabla13[[#This Row],[Código_Actividad]]="","",'[4]Formulario PPGR1'!#REF!)</f>
        <v/>
      </c>
      <c r="E24" s="12" t="str">
        <f>IF(Tabla13[[#This Row],[Código_Actividad]]="","",'[4]Formulario PPGR1'!#REF!)</f>
        <v/>
      </c>
      <c r="F24" s="12" t="str">
        <f>IF(Tabla13[[#This Row],[Código_Actividad]]="","",'[4]Formulario PPGR1'!#REF!)</f>
        <v/>
      </c>
      <c r="G24" s="259"/>
      <c r="H24" s="261" t="s">
        <v>997</v>
      </c>
      <c r="I24" s="255" t="s">
        <v>513</v>
      </c>
      <c r="J24" s="259">
        <v>1</v>
      </c>
      <c r="K24" s="258">
        <v>80</v>
      </c>
      <c r="L24" s="257">
        <f>+Tabla13[[#This Row],[Precio Unitario]]*Tabla13[[#This Row],[Cantidad de Insumos]]</f>
        <v>80</v>
      </c>
      <c r="M24" s="256" t="s">
        <v>1339</v>
      </c>
      <c r="N24" s="255" t="s">
        <v>42</v>
      </c>
    </row>
    <row r="25" spans="2:14" ht="12.75" x14ac:dyDescent="0.2">
      <c r="B25" s="12" t="str">
        <f>IF(Tabla13[[#This Row],[Código_Actividad]]="","",CONCATENATE(Tabla13[[#This Row],[POA]],".",Tabla13[[#This Row],[SRS]],".",Tabla13[[#This Row],[AREA]],".",Tabla13[[#This Row],[TIPO]]))</f>
        <v/>
      </c>
      <c r="C25" s="12" t="str">
        <f>IF(Tabla13[[#This Row],[Código_Actividad]]="","",'[4]Formulario PPGR1'!#REF!)</f>
        <v/>
      </c>
      <c r="D25" s="12" t="str">
        <f>IF(Tabla13[[#This Row],[Código_Actividad]]="","",'[4]Formulario PPGR1'!#REF!)</f>
        <v/>
      </c>
      <c r="E25" s="12" t="str">
        <f>IF(Tabla13[[#This Row],[Código_Actividad]]="","",'[4]Formulario PPGR1'!#REF!)</f>
        <v/>
      </c>
      <c r="F25" s="12" t="str">
        <f>IF(Tabla13[[#This Row],[Código_Actividad]]="","",'[4]Formulario PPGR1'!#REF!)</f>
        <v/>
      </c>
      <c r="G25" s="259"/>
      <c r="H25" s="255" t="s">
        <v>1336</v>
      </c>
      <c r="I25" s="255" t="s">
        <v>1335</v>
      </c>
      <c r="J25" s="259">
        <v>1</v>
      </c>
      <c r="K25" s="258">
        <v>280</v>
      </c>
      <c r="L25" s="257">
        <f>+Tabla13[[#This Row],[Precio Unitario]]*Tabla13[[#This Row],[Cantidad de Insumos]]</f>
        <v>280</v>
      </c>
      <c r="M25" s="260" t="s">
        <v>834</v>
      </c>
      <c r="N25" s="255" t="s">
        <v>42</v>
      </c>
    </row>
    <row r="26" spans="2:14" ht="12.75" x14ac:dyDescent="0.2">
      <c r="B26" s="12" t="str">
        <f>IF(Tabla13[[#This Row],[Código_Actividad]]="","",CONCATENATE(Tabla13[[#This Row],[POA]],".",Tabla13[[#This Row],[SRS]],".",Tabla13[[#This Row],[AREA]],".",Tabla13[[#This Row],[TIPO]]))</f>
        <v/>
      </c>
      <c r="C26" s="12" t="str">
        <f>IF(Tabla13[[#This Row],[Código_Actividad]]="","",'[4]Formulario PPGR1'!#REF!)</f>
        <v/>
      </c>
      <c r="D26" s="12" t="str">
        <f>IF(Tabla13[[#This Row],[Código_Actividad]]="","",'[4]Formulario PPGR1'!#REF!)</f>
        <v/>
      </c>
      <c r="E26" s="12" t="str">
        <f>IF(Tabla13[[#This Row],[Código_Actividad]]="","",'[4]Formulario PPGR1'!#REF!)</f>
        <v/>
      </c>
      <c r="F26" s="12" t="str">
        <f>IF(Tabla13[[#This Row],[Código_Actividad]]="","",'[4]Formulario PPGR1'!#REF!)</f>
        <v/>
      </c>
      <c r="G26" s="259"/>
      <c r="H26" s="261" t="s">
        <v>997</v>
      </c>
      <c r="I26" s="255" t="s">
        <v>513</v>
      </c>
      <c r="J26" s="259">
        <v>1</v>
      </c>
      <c r="K26" s="258">
        <v>80</v>
      </c>
      <c r="L26" s="257">
        <f>+Tabla13[[#This Row],[Precio Unitario]]*Tabla13[[#This Row],[Cantidad de Insumos]]</f>
        <v>80</v>
      </c>
      <c r="M26" s="256" t="s">
        <v>1339</v>
      </c>
      <c r="N26" s="255" t="s">
        <v>42</v>
      </c>
    </row>
    <row r="27" spans="2:14" ht="12.75" x14ac:dyDescent="0.2">
      <c r="B27" s="12" t="str">
        <f>IF(Tabla13[[#This Row],[Código_Actividad]]="","",CONCATENATE(Tabla13[[#This Row],[POA]],".",Tabla13[[#This Row],[SRS]],".",Tabla13[[#This Row],[AREA]],".",Tabla13[[#This Row],[TIPO]]))</f>
        <v/>
      </c>
      <c r="C27" s="12" t="str">
        <f>IF(Tabla13[[#This Row],[Código_Actividad]]="","",'[4]Formulario PPGR1'!#REF!)</f>
        <v/>
      </c>
      <c r="D27" s="12" t="str">
        <f>IF(Tabla13[[#This Row],[Código_Actividad]]="","",'[4]Formulario PPGR1'!#REF!)</f>
        <v/>
      </c>
      <c r="E27" s="12" t="str">
        <f>IF(Tabla13[[#This Row],[Código_Actividad]]="","",'[4]Formulario PPGR1'!#REF!)</f>
        <v/>
      </c>
      <c r="F27" s="12" t="str">
        <f>IF(Tabla13[[#This Row],[Código_Actividad]]="","",'[4]Formulario PPGR1'!#REF!)</f>
        <v/>
      </c>
      <c r="G27" s="259"/>
      <c r="H27" s="255" t="s">
        <v>1336</v>
      </c>
      <c r="I27" s="255" t="s">
        <v>1335</v>
      </c>
      <c r="J27" s="259">
        <v>2</v>
      </c>
      <c r="K27" s="258">
        <v>280</v>
      </c>
      <c r="L27" s="257">
        <f>+Tabla13[[#This Row],[Precio Unitario]]*Tabla13[[#This Row],[Cantidad de Insumos]]</f>
        <v>560</v>
      </c>
      <c r="M27" s="260" t="s">
        <v>834</v>
      </c>
      <c r="N27" s="255" t="s">
        <v>42</v>
      </c>
    </row>
    <row r="28" spans="2:14" ht="12.75" x14ac:dyDescent="0.2">
      <c r="B28" s="12" t="str">
        <f>IF(Tabla13[[#This Row],[Código_Actividad]]="","",CONCATENATE(Tabla13[[#This Row],[POA]],".",Tabla13[[#This Row],[SRS]],".",Tabla13[[#This Row],[AREA]],".",Tabla13[[#This Row],[TIPO]]))</f>
        <v/>
      </c>
      <c r="C28" s="12" t="str">
        <f>IF(Tabla13[[#This Row],[Código_Actividad]]="","",'[4]Formulario PPGR1'!#REF!)</f>
        <v/>
      </c>
      <c r="D28" s="12" t="str">
        <f>IF(Tabla13[[#This Row],[Código_Actividad]]="","",'[4]Formulario PPGR1'!#REF!)</f>
        <v/>
      </c>
      <c r="E28" s="12" t="str">
        <f>IF(Tabla13[[#This Row],[Código_Actividad]]="","",'[4]Formulario PPGR1'!#REF!)</f>
        <v/>
      </c>
      <c r="F28" s="12" t="str">
        <f>IF(Tabla13[[#This Row],[Código_Actividad]]="","",'[4]Formulario PPGR1'!#REF!)</f>
        <v/>
      </c>
      <c r="G28" s="259"/>
      <c r="H28" s="261" t="s">
        <v>997</v>
      </c>
      <c r="I28" s="255" t="s">
        <v>513</v>
      </c>
      <c r="J28" s="259">
        <v>1</v>
      </c>
      <c r="K28" s="258">
        <v>80</v>
      </c>
      <c r="L28" s="257">
        <f>+Tabla13[[#This Row],[Precio Unitario]]*Tabla13[[#This Row],[Cantidad de Insumos]]</f>
        <v>80</v>
      </c>
      <c r="M28" s="256" t="s">
        <v>1339</v>
      </c>
      <c r="N28" s="255" t="s">
        <v>42</v>
      </c>
    </row>
    <row r="29" spans="2:14" ht="12.75" x14ac:dyDescent="0.2">
      <c r="B29" s="12" t="str">
        <f>IF(Tabla13[[#This Row],[Código_Actividad]]="","",CONCATENATE(Tabla13[[#This Row],[POA]],".",Tabla13[[#This Row],[SRS]],".",Tabla13[[#This Row],[AREA]],".",Tabla13[[#This Row],[TIPO]]))</f>
        <v/>
      </c>
      <c r="C29" s="12" t="str">
        <f>IF(Tabla13[[#This Row],[Código_Actividad]]="","",'[4]Formulario PPGR1'!#REF!)</f>
        <v/>
      </c>
      <c r="D29" s="12" t="str">
        <f>IF(Tabla13[[#This Row],[Código_Actividad]]="","",'[4]Formulario PPGR1'!#REF!)</f>
        <v/>
      </c>
      <c r="E29" s="12" t="str">
        <f>IF(Tabla13[[#This Row],[Código_Actividad]]="","",'[4]Formulario PPGR1'!#REF!)</f>
        <v/>
      </c>
      <c r="F29" s="12" t="str">
        <f>IF(Tabla13[[#This Row],[Código_Actividad]]="","",'[4]Formulario PPGR1'!#REF!)</f>
        <v/>
      </c>
      <c r="G29" s="259"/>
      <c r="H29" s="255" t="s">
        <v>1336</v>
      </c>
      <c r="I29" s="255" t="s">
        <v>1335</v>
      </c>
      <c r="J29" s="259">
        <v>2</v>
      </c>
      <c r="K29" s="258">
        <v>280</v>
      </c>
      <c r="L29" s="257">
        <f>+Tabla13[[#This Row],[Precio Unitario]]*Tabla13[[#This Row],[Cantidad de Insumos]]</f>
        <v>560</v>
      </c>
      <c r="M29" s="260" t="s">
        <v>834</v>
      </c>
      <c r="N29" s="255" t="s">
        <v>42</v>
      </c>
    </row>
    <row r="30" spans="2:14" ht="12.75" x14ac:dyDescent="0.2">
      <c r="B30" s="12" t="str">
        <f>IF(Tabla13[[#This Row],[Código_Actividad]]="","",CONCATENATE(Tabla13[[#This Row],[POA]],".",Tabla13[[#This Row],[SRS]],".",Tabla13[[#This Row],[AREA]],".",Tabla13[[#This Row],[TIPO]]))</f>
        <v/>
      </c>
      <c r="C30" s="12" t="str">
        <f>IF(Tabla13[[#This Row],[Código_Actividad]]="","",'[4]Formulario PPGR1'!#REF!)</f>
        <v/>
      </c>
      <c r="D30" s="12" t="str">
        <f>IF(Tabla13[[#This Row],[Código_Actividad]]="","",'[4]Formulario PPGR1'!#REF!)</f>
        <v/>
      </c>
      <c r="E30" s="12" t="str">
        <f>IF(Tabla13[[#This Row],[Código_Actividad]]="","",'[4]Formulario PPGR1'!#REF!)</f>
        <v/>
      </c>
      <c r="F30" s="12" t="str">
        <f>IF(Tabla13[[#This Row],[Código_Actividad]]="","",'[4]Formulario PPGR1'!#REF!)</f>
        <v/>
      </c>
      <c r="G30" s="259"/>
      <c r="H30" s="261" t="s">
        <v>997</v>
      </c>
      <c r="I30" s="255" t="s">
        <v>513</v>
      </c>
      <c r="J30" s="259">
        <v>1</v>
      </c>
      <c r="K30" s="258">
        <v>80</v>
      </c>
      <c r="L30" s="257">
        <f>+Tabla13[[#This Row],[Precio Unitario]]*Tabla13[[#This Row],[Cantidad de Insumos]]</f>
        <v>80</v>
      </c>
      <c r="M30" s="256" t="s">
        <v>1339</v>
      </c>
      <c r="N30" s="255" t="s">
        <v>42</v>
      </c>
    </row>
    <row r="31" spans="2:14" ht="12.75" x14ac:dyDescent="0.2">
      <c r="B31" s="12" t="str">
        <f>IF(Tabla13[[#This Row],[Código_Actividad]]="","",CONCATENATE(Tabla13[[#This Row],[POA]],".",Tabla13[[#This Row],[SRS]],".",Tabla13[[#This Row],[AREA]],".",Tabla13[[#This Row],[TIPO]]))</f>
        <v/>
      </c>
      <c r="C31" s="12" t="str">
        <f>IF(Tabla13[[#This Row],[Código_Actividad]]="","",'[4]Formulario PPGR1'!#REF!)</f>
        <v/>
      </c>
      <c r="D31" s="12" t="str">
        <f>IF(Tabla13[[#This Row],[Código_Actividad]]="","",'[4]Formulario PPGR1'!#REF!)</f>
        <v/>
      </c>
      <c r="E31" s="12" t="str">
        <f>IF(Tabla13[[#This Row],[Código_Actividad]]="","",'[4]Formulario PPGR1'!#REF!)</f>
        <v/>
      </c>
      <c r="F31" s="12" t="str">
        <f>IF(Tabla13[[#This Row],[Código_Actividad]]="","",'[4]Formulario PPGR1'!#REF!)</f>
        <v/>
      </c>
      <c r="G31" s="259"/>
      <c r="H31" s="255" t="s">
        <v>1336</v>
      </c>
      <c r="I31" s="255" t="s">
        <v>1335</v>
      </c>
      <c r="J31" s="259">
        <v>2</v>
      </c>
      <c r="K31" s="258">
        <v>280</v>
      </c>
      <c r="L31" s="257">
        <f>+Tabla13[[#This Row],[Precio Unitario]]*Tabla13[[#This Row],[Cantidad de Insumos]]</f>
        <v>560</v>
      </c>
      <c r="M31" s="260" t="s">
        <v>834</v>
      </c>
      <c r="N31" s="255" t="s">
        <v>42</v>
      </c>
    </row>
    <row r="32" spans="2:14" ht="12.75" x14ac:dyDescent="0.2">
      <c r="B32" s="12" t="str">
        <f>IF(Tabla13[[#This Row],[Código_Actividad]]="","",CONCATENATE(Tabla13[[#This Row],[POA]],".",Tabla13[[#This Row],[SRS]],".",Tabla13[[#This Row],[AREA]],".",Tabla13[[#This Row],[TIPO]]))</f>
        <v/>
      </c>
      <c r="C32" s="12" t="str">
        <f>IF(Tabla13[[#This Row],[Código_Actividad]]="","",'[4]Formulario PPGR1'!#REF!)</f>
        <v/>
      </c>
      <c r="D32" s="12" t="str">
        <f>IF(Tabla13[[#This Row],[Código_Actividad]]="","",'[4]Formulario PPGR1'!#REF!)</f>
        <v/>
      </c>
      <c r="E32" s="12" t="str">
        <f>IF(Tabla13[[#This Row],[Código_Actividad]]="","",'[4]Formulario PPGR1'!#REF!)</f>
        <v/>
      </c>
      <c r="F32" s="12" t="str">
        <f>IF(Tabla13[[#This Row],[Código_Actividad]]="","",'[4]Formulario PPGR1'!#REF!)</f>
        <v/>
      </c>
      <c r="G32" s="259"/>
      <c r="H32" s="261" t="s">
        <v>997</v>
      </c>
      <c r="I32" s="255" t="s">
        <v>513</v>
      </c>
      <c r="J32" s="259">
        <v>1</v>
      </c>
      <c r="K32" s="258">
        <v>80</v>
      </c>
      <c r="L32" s="257">
        <f>+Tabla13[[#This Row],[Precio Unitario]]*Tabla13[[#This Row],[Cantidad de Insumos]]</f>
        <v>80</v>
      </c>
      <c r="M32" s="256" t="s">
        <v>1339</v>
      </c>
      <c r="N32" s="255" t="s">
        <v>42</v>
      </c>
    </row>
    <row r="33" spans="2:14" ht="12.75" x14ac:dyDescent="0.2">
      <c r="B33" s="12" t="str">
        <f>IF(Tabla13[[#This Row],[Código_Actividad]]="","",CONCATENATE(Tabla13[[#This Row],[POA]],".",Tabla13[[#This Row],[SRS]],".",Tabla13[[#This Row],[AREA]],".",Tabla13[[#This Row],[TIPO]]))</f>
        <v/>
      </c>
      <c r="C33" s="12" t="str">
        <f>IF(Tabla13[[#This Row],[Código_Actividad]]="","",'[4]Formulario PPGR1'!#REF!)</f>
        <v/>
      </c>
      <c r="D33" s="12" t="str">
        <f>IF(Tabla13[[#This Row],[Código_Actividad]]="","",'[4]Formulario PPGR1'!#REF!)</f>
        <v/>
      </c>
      <c r="E33" s="12" t="str">
        <f>IF(Tabla13[[#This Row],[Código_Actividad]]="","",'[4]Formulario PPGR1'!#REF!)</f>
        <v/>
      </c>
      <c r="F33" s="12" t="str">
        <f>IF(Tabla13[[#This Row],[Código_Actividad]]="","",'[4]Formulario PPGR1'!#REF!)</f>
        <v/>
      </c>
      <c r="G33" s="259"/>
      <c r="H33" s="255" t="s">
        <v>1338</v>
      </c>
      <c r="I33" s="255" t="s">
        <v>513</v>
      </c>
      <c r="J33" s="259">
        <v>1</v>
      </c>
      <c r="K33" s="258">
        <v>180</v>
      </c>
      <c r="L33" s="257">
        <f>+Tabla13[[#This Row],[Precio Unitario]]*Tabla13[[#This Row],[Cantidad de Insumos]]</f>
        <v>180</v>
      </c>
      <c r="M33" s="256" t="s">
        <v>814</v>
      </c>
      <c r="N33" s="255" t="s">
        <v>42</v>
      </c>
    </row>
    <row r="34" spans="2:14" ht="12.75" x14ac:dyDescent="0.2">
      <c r="B34" s="12" t="str">
        <f>IF(Tabla13[[#This Row],[Código_Actividad]]="","",CONCATENATE(Tabla13[[#This Row],[POA]],".",Tabla13[[#This Row],[SRS]],".",Tabla13[[#This Row],[AREA]],".",Tabla13[[#This Row],[TIPO]]))</f>
        <v/>
      </c>
      <c r="C34" s="12" t="str">
        <f>IF(Tabla13[[#This Row],[Código_Actividad]]="","",'[4]Formulario PPGR1'!#REF!)</f>
        <v/>
      </c>
      <c r="D34" s="12" t="str">
        <f>IF(Tabla13[[#This Row],[Código_Actividad]]="","",'[4]Formulario PPGR1'!#REF!)</f>
        <v/>
      </c>
      <c r="E34" s="12" t="str">
        <f>IF(Tabla13[[#This Row],[Código_Actividad]]="","",'[4]Formulario PPGR1'!#REF!)</f>
        <v/>
      </c>
      <c r="F34" s="12" t="str">
        <f>IF(Tabla13[[#This Row],[Código_Actividad]]="","",'[4]Formulario PPGR1'!#REF!)</f>
        <v/>
      </c>
      <c r="G34" s="259"/>
      <c r="H34" s="255" t="s">
        <v>1336</v>
      </c>
      <c r="I34" s="255" t="s">
        <v>1335</v>
      </c>
      <c r="J34" s="259">
        <v>1</v>
      </c>
      <c r="K34" s="258">
        <v>280</v>
      </c>
      <c r="L34" s="257">
        <f>+Tabla13[[#This Row],[Precio Unitario]]*Tabla13[[#This Row],[Cantidad de Insumos]]</f>
        <v>280</v>
      </c>
      <c r="M34" s="260" t="s">
        <v>834</v>
      </c>
      <c r="N34" s="255" t="s">
        <v>42</v>
      </c>
    </row>
    <row r="35" spans="2:14" ht="12.75" x14ac:dyDescent="0.2">
      <c r="B35" s="12" t="str">
        <f>IF(Tabla13[[#This Row],[Código_Actividad]]="","",CONCATENATE(Tabla13[[#This Row],[POA]],".",Tabla13[[#This Row],[SRS]],".",Tabla13[[#This Row],[AREA]],".",Tabla13[[#This Row],[TIPO]]))</f>
        <v/>
      </c>
      <c r="C35" s="12" t="str">
        <f>IF(Tabla13[[#This Row],[Código_Actividad]]="","",'[4]Formulario PPGR1'!#REF!)</f>
        <v/>
      </c>
      <c r="D35" s="12" t="str">
        <f>IF(Tabla13[[#This Row],[Código_Actividad]]="","",'[4]Formulario PPGR1'!#REF!)</f>
        <v/>
      </c>
      <c r="E35" s="12" t="str">
        <f>IF(Tabla13[[#This Row],[Código_Actividad]]="","",'[4]Formulario PPGR1'!#REF!)</f>
        <v/>
      </c>
      <c r="F35" s="12" t="str">
        <f>IF(Tabla13[[#This Row],[Código_Actividad]]="","",'[4]Formulario PPGR1'!#REF!)</f>
        <v/>
      </c>
      <c r="G35" s="259"/>
      <c r="H35" s="255" t="s">
        <v>1336</v>
      </c>
      <c r="I35" s="255" t="s">
        <v>1335</v>
      </c>
      <c r="J35" s="259">
        <v>1</v>
      </c>
      <c r="K35" s="258">
        <v>280</v>
      </c>
      <c r="L35" s="257">
        <f>+Tabla13[[#This Row],[Precio Unitario]]*Tabla13[[#This Row],[Cantidad de Insumos]]</f>
        <v>280</v>
      </c>
      <c r="M35" s="260" t="s">
        <v>834</v>
      </c>
      <c r="N35" s="255" t="s">
        <v>42</v>
      </c>
    </row>
    <row r="36" spans="2:14" ht="12.75" x14ac:dyDescent="0.2">
      <c r="B36" s="12" t="str">
        <f>IF(Tabla13[[#This Row],[Código_Actividad]]="","",CONCATENATE(Tabla13[[#This Row],[POA]],".",Tabla13[[#This Row],[SRS]],".",Tabla13[[#This Row],[AREA]],".",Tabla13[[#This Row],[TIPO]]))</f>
        <v/>
      </c>
      <c r="C36" s="12" t="str">
        <f>IF(Tabla13[[#This Row],[Código_Actividad]]="","",'[4]Formulario PPGR1'!#REF!)</f>
        <v/>
      </c>
      <c r="D36" s="12" t="str">
        <f>IF(Tabla13[[#This Row],[Código_Actividad]]="","",'[4]Formulario PPGR1'!#REF!)</f>
        <v/>
      </c>
      <c r="E36" s="12" t="str">
        <f>IF(Tabla13[[#This Row],[Código_Actividad]]="","",'[4]Formulario PPGR1'!#REF!)</f>
        <v/>
      </c>
      <c r="F36" s="12" t="str">
        <f>IF(Tabla13[[#This Row],[Código_Actividad]]="","",'[4]Formulario PPGR1'!#REF!)</f>
        <v/>
      </c>
      <c r="G36" s="259"/>
      <c r="H36" s="255" t="s">
        <v>1337</v>
      </c>
      <c r="I36" s="255" t="s">
        <v>1335</v>
      </c>
      <c r="J36" s="259">
        <v>1</v>
      </c>
      <c r="K36" s="258">
        <v>280</v>
      </c>
      <c r="L36" s="257">
        <f>+Tabla13[[#This Row],[Precio Unitario]]*Tabla13[[#This Row],[Cantidad de Insumos]]</f>
        <v>280</v>
      </c>
      <c r="M36" s="260" t="s">
        <v>834</v>
      </c>
      <c r="N36" s="255" t="s">
        <v>42</v>
      </c>
    </row>
    <row r="37" spans="2:14" ht="12.75" x14ac:dyDescent="0.2">
      <c r="B37" s="12" t="str">
        <f>IF(Tabla13[[#This Row],[Código_Actividad]]="","",CONCATENATE(Tabla13[[#This Row],[POA]],".",Tabla13[[#This Row],[SRS]],".",Tabla13[[#This Row],[AREA]],".",Tabla13[[#This Row],[TIPO]]))</f>
        <v/>
      </c>
      <c r="C37" s="12" t="str">
        <f>IF(Tabla13[[#This Row],[Código_Actividad]]="","",'[4]Formulario PPGR1'!#REF!)</f>
        <v/>
      </c>
      <c r="D37" s="12" t="str">
        <f>IF(Tabla13[[#This Row],[Código_Actividad]]="","",'[4]Formulario PPGR1'!#REF!)</f>
        <v/>
      </c>
      <c r="E37" s="12" t="str">
        <f>IF(Tabla13[[#This Row],[Código_Actividad]]="","",'[4]Formulario PPGR1'!#REF!)</f>
        <v/>
      </c>
      <c r="F37" s="12" t="str">
        <f>IF(Tabla13[[#This Row],[Código_Actividad]]="","",'[4]Formulario PPGR1'!#REF!)</f>
        <v/>
      </c>
      <c r="G37" s="259"/>
      <c r="H37" s="255" t="s">
        <v>1336</v>
      </c>
      <c r="I37" s="255" t="s">
        <v>1335</v>
      </c>
      <c r="J37" s="259">
        <v>1</v>
      </c>
      <c r="K37" s="258">
        <v>280</v>
      </c>
      <c r="L37" s="257">
        <f>+Tabla13[[#This Row],[Precio Unitario]]*Tabla13[[#This Row],[Cantidad de Insumos]]</f>
        <v>280</v>
      </c>
      <c r="M37" s="260" t="s">
        <v>834</v>
      </c>
      <c r="N37" s="255" t="s">
        <v>42</v>
      </c>
    </row>
    <row r="38" spans="2:14" ht="12.75" x14ac:dyDescent="0.2">
      <c r="B38" s="12" t="str">
        <f>IF(Tabla13[[#This Row],[Código_Actividad]]="","",CONCATENATE(Tabla13[[#This Row],[POA]],".",Tabla13[[#This Row],[SRS]],".",Tabla13[[#This Row],[AREA]],".",Tabla13[[#This Row],[TIPO]]))</f>
        <v/>
      </c>
      <c r="C38" s="12" t="str">
        <f>IF(Tabla13[[#This Row],[Código_Actividad]]="","",'[4]Formulario PPGR1'!#REF!)</f>
        <v/>
      </c>
      <c r="D38" s="12" t="str">
        <f>IF(Tabla13[[#This Row],[Código_Actividad]]="","",'[4]Formulario PPGR1'!#REF!)</f>
        <v/>
      </c>
      <c r="E38" s="12" t="str">
        <f>IF(Tabla13[[#This Row],[Código_Actividad]]="","",'[4]Formulario PPGR1'!#REF!)</f>
        <v/>
      </c>
      <c r="F38" s="12" t="str">
        <f>IF(Tabla13[[#This Row],[Código_Actividad]]="","",'[4]Formulario PPGR1'!#REF!)</f>
        <v/>
      </c>
      <c r="G38" s="259"/>
      <c r="H38" s="255" t="s">
        <v>1336</v>
      </c>
      <c r="I38" s="255" t="s">
        <v>1335</v>
      </c>
      <c r="J38" s="259">
        <v>1</v>
      </c>
      <c r="K38" s="258">
        <v>280</v>
      </c>
      <c r="L38" s="257">
        <f>+Tabla13[[#This Row],[Precio Unitario]]*Tabla13[[#This Row],[Cantidad de Insumos]]</f>
        <v>280</v>
      </c>
      <c r="M38" s="260" t="s">
        <v>834</v>
      </c>
      <c r="N38" s="255" t="s">
        <v>42</v>
      </c>
    </row>
    <row r="39" spans="2:14" ht="12.75" x14ac:dyDescent="0.2">
      <c r="B39" s="12" t="str">
        <f>IF(Tabla13[[#This Row],[Código_Actividad]]="","",CONCATENATE(Tabla13[[#This Row],[POA]],".",Tabla13[[#This Row],[SRS]],".",Tabla13[[#This Row],[AREA]],".",Tabla13[[#This Row],[TIPO]]))</f>
        <v/>
      </c>
      <c r="C39" s="12" t="str">
        <f>IF(Tabla13[[#This Row],[Código_Actividad]]="","",'[4]Formulario PPGR1'!#REF!)</f>
        <v/>
      </c>
      <c r="D39" s="12" t="str">
        <f>IF(Tabla13[[#This Row],[Código_Actividad]]="","",'[4]Formulario PPGR1'!#REF!)</f>
        <v/>
      </c>
      <c r="E39" s="12" t="str">
        <f>IF(Tabla13[[#This Row],[Código_Actividad]]="","",'[4]Formulario PPGR1'!#REF!)</f>
        <v/>
      </c>
      <c r="F39" s="12" t="str">
        <f>IF(Tabla13[[#This Row],[Código_Actividad]]="","",'[4]Formulario PPGR1'!#REF!)</f>
        <v/>
      </c>
      <c r="G39" s="259"/>
      <c r="H39" s="255" t="s">
        <v>1336</v>
      </c>
      <c r="I39" s="255" t="s">
        <v>1335</v>
      </c>
      <c r="J39" s="259">
        <v>1</v>
      </c>
      <c r="K39" s="258">
        <v>280</v>
      </c>
      <c r="L39" s="257">
        <f>+Tabla13[[#This Row],[Precio Unitario]]*Tabla13[[#This Row],[Cantidad de Insumos]]</f>
        <v>280</v>
      </c>
      <c r="M39" s="260" t="s">
        <v>834</v>
      </c>
      <c r="N39" s="255" t="s">
        <v>42</v>
      </c>
    </row>
    <row r="40" spans="2:14" ht="12.75" x14ac:dyDescent="0.2">
      <c r="B40" s="12" t="str">
        <f>IF(Tabla13[[#This Row],[Código_Actividad]]="","",CONCATENATE(Tabla13[[#This Row],[POA]],".",Tabla13[[#This Row],[SRS]],".",Tabla13[[#This Row],[AREA]],".",Tabla13[[#This Row],[TIPO]]))</f>
        <v/>
      </c>
      <c r="C40" s="12" t="str">
        <f>IF(Tabla13[[#This Row],[Código_Actividad]]="","",'[4]Formulario PPGR1'!#REF!)</f>
        <v/>
      </c>
      <c r="D40" s="12" t="str">
        <f>IF(Tabla13[[#This Row],[Código_Actividad]]="","",'[4]Formulario PPGR1'!#REF!)</f>
        <v/>
      </c>
      <c r="E40" s="12" t="str">
        <f>IF(Tabla13[[#This Row],[Código_Actividad]]="","",'[4]Formulario PPGR1'!#REF!)</f>
        <v/>
      </c>
      <c r="F40" s="12" t="str">
        <f>IF(Tabla13[[#This Row],[Código_Actividad]]="","",'[4]Formulario PPGR1'!#REF!)</f>
        <v/>
      </c>
      <c r="G40" s="259"/>
      <c r="H40" s="255" t="s">
        <v>1336</v>
      </c>
      <c r="I40" s="255" t="s">
        <v>1335</v>
      </c>
      <c r="J40" s="259">
        <v>1</v>
      </c>
      <c r="K40" s="258">
        <v>280</v>
      </c>
      <c r="L40" s="257">
        <f>+Tabla13[[#This Row],[Precio Unitario]]*Tabla13[[#This Row],[Cantidad de Insumos]]</f>
        <v>280</v>
      </c>
      <c r="M40" s="260" t="s">
        <v>834</v>
      </c>
      <c r="N40" s="255" t="s">
        <v>42</v>
      </c>
    </row>
    <row r="41" spans="2:14" ht="12.75" x14ac:dyDescent="0.2">
      <c r="B41" s="12" t="str">
        <f>IF(Tabla13[[#This Row],[Código_Actividad]]="","",CONCATENATE(Tabla13[[#This Row],[POA]],".",Tabla13[[#This Row],[SRS]],".",Tabla13[[#This Row],[AREA]],".",Tabla13[[#This Row],[TIPO]]))</f>
        <v/>
      </c>
      <c r="C41" s="12" t="str">
        <f>IF(Tabla13[[#This Row],[Código_Actividad]]="","",'[4]Formulario PPGR1'!#REF!)</f>
        <v/>
      </c>
      <c r="D41" s="12" t="str">
        <f>IF(Tabla13[[#This Row],[Código_Actividad]]="","",'[4]Formulario PPGR1'!#REF!)</f>
        <v/>
      </c>
      <c r="E41" s="12" t="str">
        <f>IF(Tabla13[[#This Row],[Código_Actividad]]="","",'[4]Formulario PPGR1'!#REF!)</f>
        <v/>
      </c>
      <c r="F41" s="12" t="str">
        <f>IF(Tabla13[[#This Row],[Código_Actividad]]="","",'[4]Formulario PPGR1'!#REF!)</f>
        <v/>
      </c>
      <c r="G41" s="259"/>
      <c r="H41" s="255" t="s">
        <v>1336</v>
      </c>
      <c r="I41" s="255" t="s">
        <v>1335</v>
      </c>
      <c r="J41" s="259">
        <v>1</v>
      </c>
      <c r="K41" s="258">
        <v>280</v>
      </c>
      <c r="L41" s="257">
        <f>+Tabla13[[#This Row],[Precio Unitario]]*Tabla13[[#This Row],[Cantidad de Insumos]]</f>
        <v>280</v>
      </c>
      <c r="M41" s="260" t="s">
        <v>834</v>
      </c>
      <c r="N41" s="255" t="s">
        <v>42</v>
      </c>
    </row>
    <row r="42" spans="2:14" ht="12.75" x14ac:dyDescent="0.2">
      <c r="B42" s="12" t="str">
        <f>IF(Tabla13[[#This Row],[Código_Actividad]]="","",CONCATENATE(Tabla13[[#This Row],[POA]],".",Tabla13[[#This Row],[SRS]],".",Tabla13[[#This Row],[AREA]],".",Tabla13[[#This Row],[TIPO]]))</f>
        <v/>
      </c>
      <c r="C42" s="12" t="str">
        <f>IF(Tabla13[[#This Row],[Código_Actividad]]="","",'[4]Formulario PPGR1'!#REF!)</f>
        <v/>
      </c>
      <c r="D42" s="12" t="str">
        <f>IF(Tabla13[[#This Row],[Código_Actividad]]="","",'[4]Formulario PPGR1'!#REF!)</f>
        <v/>
      </c>
      <c r="E42" s="12" t="str">
        <f>IF(Tabla13[[#This Row],[Código_Actividad]]="","",'[4]Formulario PPGR1'!#REF!)</f>
        <v/>
      </c>
      <c r="F42" s="12" t="str">
        <f>IF(Tabla13[[#This Row],[Código_Actividad]]="","",'[4]Formulario PPGR1'!#REF!)</f>
        <v/>
      </c>
      <c r="G42" s="259"/>
      <c r="H42" s="255" t="s">
        <v>1336</v>
      </c>
      <c r="I42" s="255" t="s">
        <v>1335</v>
      </c>
      <c r="J42" s="259">
        <v>1</v>
      </c>
      <c r="K42" s="258">
        <v>280</v>
      </c>
      <c r="L42" s="257">
        <f>+Tabla13[[#This Row],[Precio Unitario]]*Tabla13[[#This Row],[Cantidad de Insumos]]</f>
        <v>280</v>
      </c>
      <c r="M42" s="260" t="s">
        <v>834</v>
      </c>
      <c r="N42" s="255" t="s">
        <v>42</v>
      </c>
    </row>
    <row r="43" spans="2:14" ht="12.75" x14ac:dyDescent="0.2">
      <c r="B43" s="12" t="str">
        <f>IF(Tabla13[[#This Row],[Código_Actividad]]="","",CONCATENATE(Tabla13[[#This Row],[POA]],".",Tabla13[[#This Row],[SRS]],".",Tabla13[[#This Row],[AREA]],".",Tabla13[[#This Row],[TIPO]]))</f>
        <v/>
      </c>
      <c r="C43" s="12" t="str">
        <f>IF(Tabla13[[#This Row],[Código_Actividad]]="","",'[4]Formulario PPGR1'!#REF!)</f>
        <v/>
      </c>
      <c r="D43" s="12" t="str">
        <f>IF(Tabla13[[#This Row],[Código_Actividad]]="","",'[4]Formulario PPGR1'!#REF!)</f>
        <v/>
      </c>
      <c r="E43" s="12" t="str">
        <f>IF(Tabla13[[#This Row],[Código_Actividad]]="","",'[4]Formulario PPGR1'!#REF!)</f>
        <v/>
      </c>
      <c r="F43" s="12" t="str">
        <f>IF(Tabla13[[#This Row],[Código_Actividad]]="","",'[4]Formulario PPGR1'!#REF!)</f>
        <v/>
      </c>
      <c r="G43" s="259"/>
      <c r="H43" s="255" t="s">
        <v>1336</v>
      </c>
      <c r="I43" s="255" t="s">
        <v>1335</v>
      </c>
      <c r="J43" s="259">
        <v>1</v>
      </c>
      <c r="K43" s="258">
        <v>280</v>
      </c>
      <c r="L43" s="257">
        <f>+Tabla13[[#This Row],[Precio Unitario]]*Tabla13[[#This Row],[Cantidad de Insumos]]</f>
        <v>280</v>
      </c>
      <c r="M43" s="260" t="s">
        <v>834</v>
      </c>
      <c r="N43" s="255" t="s">
        <v>42</v>
      </c>
    </row>
    <row r="44" spans="2:14" ht="12.75" x14ac:dyDescent="0.2">
      <c r="B44" s="12" t="str">
        <f>IF(Tabla13[[#This Row],[Código_Actividad]]="","",CONCATENATE(Tabla13[[#This Row],[POA]],".",Tabla13[[#This Row],[SRS]],".",Tabla13[[#This Row],[AREA]],".",Tabla13[[#This Row],[TIPO]]))</f>
        <v/>
      </c>
      <c r="C44" s="12" t="str">
        <f>IF(Tabla13[[#This Row],[Código_Actividad]]="","",'[4]Formulario PPGR1'!#REF!)</f>
        <v/>
      </c>
      <c r="D44" s="12" t="str">
        <f>IF(Tabla13[[#This Row],[Código_Actividad]]="","",'[4]Formulario PPGR1'!#REF!)</f>
        <v/>
      </c>
      <c r="E44" s="12" t="str">
        <f>IF(Tabla13[[#This Row],[Código_Actividad]]="","",'[4]Formulario PPGR1'!#REF!)</f>
        <v/>
      </c>
      <c r="F44" s="12" t="str">
        <f>IF(Tabla13[[#This Row],[Código_Actividad]]="","",'[4]Formulario PPGR1'!#REF!)</f>
        <v/>
      </c>
      <c r="G44" s="259"/>
      <c r="H44" s="255" t="s">
        <v>1336</v>
      </c>
      <c r="I44" s="255" t="s">
        <v>1335</v>
      </c>
      <c r="J44" s="259">
        <v>1</v>
      </c>
      <c r="K44" s="258">
        <v>280</v>
      </c>
      <c r="L44" s="257">
        <f>+Tabla13[[#This Row],[Precio Unitario]]*Tabla13[[#This Row],[Cantidad de Insumos]]</f>
        <v>280</v>
      </c>
      <c r="M44" s="260" t="s">
        <v>834</v>
      </c>
      <c r="N44" s="255" t="s">
        <v>42</v>
      </c>
    </row>
    <row r="45" spans="2:14" ht="12.75" x14ac:dyDescent="0.2">
      <c r="B45" s="12" t="str">
        <f>IF(Tabla13[[#This Row],[Código_Actividad]]="","",CONCATENATE(Tabla13[[#This Row],[POA]],".",Tabla13[[#This Row],[SRS]],".",Tabla13[[#This Row],[AREA]],".",Tabla13[[#This Row],[TIPO]]))</f>
        <v/>
      </c>
      <c r="C45" s="12" t="str">
        <f>IF(Tabla13[[#This Row],[Código_Actividad]]="","",'[4]Formulario PPGR1'!#REF!)</f>
        <v/>
      </c>
      <c r="D45" s="12" t="str">
        <f>IF(Tabla13[[#This Row],[Código_Actividad]]="","",'[4]Formulario PPGR1'!#REF!)</f>
        <v/>
      </c>
      <c r="E45" s="12" t="str">
        <f>IF(Tabla13[[#This Row],[Código_Actividad]]="","",'[4]Formulario PPGR1'!#REF!)</f>
        <v/>
      </c>
      <c r="F45" s="12" t="str">
        <f>IF(Tabla13[[#This Row],[Código_Actividad]]="","",'[4]Formulario PPGR1'!#REF!)</f>
        <v/>
      </c>
      <c r="G45" s="259"/>
      <c r="H45" s="255" t="s">
        <v>1336</v>
      </c>
      <c r="I45" s="255" t="s">
        <v>1335</v>
      </c>
      <c r="J45" s="259">
        <v>1</v>
      </c>
      <c r="K45" s="258">
        <v>280</v>
      </c>
      <c r="L45" s="257">
        <f>+Tabla13[[#This Row],[Precio Unitario]]*Tabla13[[#This Row],[Cantidad de Insumos]]</f>
        <v>280</v>
      </c>
      <c r="M45" s="260" t="s">
        <v>834</v>
      </c>
      <c r="N45" s="255" t="s">
        <v>42</v>
      </c>
    </row>
    <row r="46" spans="2:14" ht="12.75" x14ac:dyDescent="0.2">
      <c r="B46" s="12" t="str">
        <f>IF(Tabla13[[#This Row],[Código_Actividad]]="","",CONCATENATE(Tabla13[[#This Row],[POA]],".",Tabla13[[#This Row],[SRS]],".",Tabla13[[#This Row],[AREA]],".",Tabla13[[#This Row],[TIPO]]))</f>
        <v/>
      </c>
      <c r="C46" s="12" t="str">
        <f>IF(Tabla13[[#This Row],[Código_Actividad]]="","",'[4]Formulario PPGR1'!#REF!)</f>
        <v/>
      </c>
      <c r="D46" s="12" t="str">
        <f>IF(Tabla13[[#This Row],[Código_Actividad]]="","",'[4]Formulario PPGR1'!#REF!)</f>
        <v/>
      </c>
      <c r="E46" s="12" t="str">
        <f>IF(Tabla13[[#This Row],[Código_Actividad]]="","",'[4]Formulario PPGR1'!#REF!)</f>
        <v/>
      </c>
      <c r="F46" s="12" t="str">
        <f>IF(Tabla13[[#This Row],[Código_Actividad]]="","",'[4]Formulario PPGR1'!#REF!)</f>
        <v/>
      </c>
      <c r="G46" s="259"/>
      <c r="H46" s="255" t="s">
        <v>1336</v>
      </c>
      <c r="I46" s="255" t="s">
        <v>1335</v>
      </c>
      <c r="J46" s="259">
        <v>1</v>
      </c>
      <c r="K46" s="258">
        <v>280</v>
      </c>
      <c r="L46" s="257">
        <f>+Tabla13[[#This Row],[Precio Unitario]]*Tabla13[[#This Row],[Cantidad de Insumos]]</f>
        <v>280</v>
      </c>
      <c r="M46" s="260" t="s">
        <v>834</v>
      </c>
      <c r="N46" s="255" t="s">
        <v>42</v>
      </c>
    </row>
    <row r="47" spans="2:14" ht="12.75" x14ac:dyDescent="0.2">
      <c r="B47" s="12" t="str">
        <f>IF(Tabla13[[#This Row],[Código_Actividad]]="","",CONCATENATE(Tabla13[[#This Row],[POA]],".",Tabla13[[#This Row],[SRS]],".",Tabla13[[#This Row],[AREA]],".",Tabla13[[#This Row],[TIPO]]))</f>
        <v/>
      </c>
      <c r="C47" s="12" t="str">
        <f>IF(Tabla13[[#This Row],[Código_Actividad]]="","",'[4]Formulario PPGR1'!#REF!)</f>
        <v/>
      </c>
      <c r="D47" s="12" t="str">
        <f>IF(Tabla13[[#This Row],[Código_Actividad]]="","",'[4]Formulario PPGR1'!#REF!)</f>
        <v/>
      </c>
      <c r="E47" s="12" t="str">
        <f>IF(Tabla13[[#This Row],[Código_Actividad]]="","",'[4]Formulario PPGR1'!#REF!)</f>
        <v/>
      </c>
      <c r="F47" s="12" t="str">
        <f>IF(Tabla13[[#This Row],[Código_Actividad]]="","",'[4]Formulario PPGR1'!#REF!)</f>
        <v/>
      </c>
      <c r="G47" s="259"/>
      <c r="H47" s="255"/>
      <c r="I47" s="255"/>
      <c r="J47" s="259"/>
      <c r="K47" s="258"/>
      <c r="L47" s="257">
        <f>+Tabla13[[#This Row],[Precio Unitario]]*Tabla13[[#This Row],[Cantidad de Insumos]]</f>
        <v>0</v>
      </c>
      <c r="M47" s="256" t="str">
        <f>IFERROR(VLOOKUP($F47,[5]Insumos!$C$2:$F$522,4,FALSE),"")</f>
        <v/>
      </c>
      <c r="N47" s="255" t="s">
        <v>42</v>
      </c>
    </row>
    <row r="48" spans="2:14" ht="12.75" x14ac:dyDescent="0.2">
      <c r="B48" s="12" t="str">
        <f>IF(Tabla13[[#This Row],[Código_Actividad]]="","",CONCATENATE(Tabla13[[#This Row],[POA]],".",Tabla13[[#This Row],[SRS]],".",Tabla13[[#This Row],[AREA]],".",Tabla13[[#This Row],[TIPO]]))</f>
        <v/>
      </c>
      <c r="C48" s="12" t="str">
        <f>IF(Tabla13[[#This Row],[Código_Actividad]]="","",'[4]Formulario PPGR1'!#REF!)</f>
        <v/>
      </c>
      <c r="D48" s="12" t="str">
        <f>IF(Tabla13[[#This Row],[Código_Actividad]]="","",'[4]Formulario PPGR1'!#REF!)</f>
        <v/>
      </c>
      <c r="E48" s="12" t="str">
        <f>IF(Tabla13[[#This Row],[Código_Actividad]]="","",'[4]Formulario PPGR1'!#REF!)</f>
        <v/>
      </c>
      <c r="F48" s="12" t="str">
        <f>IF(Tabla13[[#This Row],[Código_Actividad]]="","",'[4]Formulario PPGR1'!#REF!)</f>
        <v/>
      </c>
      <c r="G48" s="259"/>
      <c r="H48" s="255"/>
      <c r="I48" s="255"/>
      <c r="J48" s="259"/>
      <c r="K48" s="258"/>
      <c r="L48" s="257">
        <f>+Tabla13[[#This Row],[Precio Unitario]]*Tabla13[[#This Row],[Cantidad de Insumos]]</f>
        <v>0</v>
      </c>
      <c r="M48" s="256" t="str">
        <f>IFERROR(VLOOKUP($F48,[5]Insumos!$C$2:$F$522,4,FALSE),"")</f>
        <v/>
      </c>
      <c r="N48" s="255" t="s">
        <v>42</v>
      </c>
    </row>
    <row r="49" spans="2:14" ht="12.75" x14ac:dyDescent="0.2">
      <c r="B49" s="12" t="str">
        <f>IF(Tabla13[[#This Row],[Código_Actividad]]="","",CONCATENATE(Tabla13[[#This Row],[POA]],".",Tabla13[[#This Row],[SRS]],".",Tabla13[[#This Row],[AREA]],".",Tabla13[[#This Row],[TIPO]]))</f>
        <v/>
      </c>
      <c r="C49" s="12" t="str">
        <f>IF(Tabla13[[#This Row],[Código_Actividad]]="","",'[4]Formulario PPGR1'!#REF!)</f>
        <v/>
      </c>
      <c r="D49" s="12" t="str">
        <f>IF(Tabla13[[#This Row],[Código_Actividad]]="","",'[4]Formulario PPGR1'!#REF!)</f>
        <v/>
      </c>
      <c r="E49" s="12" t="str">
        <f>IF(Tabla13[[#This Row],[Código_Actividad]]="","",'[4]Formulario PPGR1'!#REF!)</f>
        <v/>
      </c>
      <c r="F49" s="12" t="str">
        <f>IF(Tabla13[[#This Row],[Código_Actividad]]="","",'[4]Formulario PPGR1'!#REF!)</f>
        <v/>
      </c>
      <c r="G49" s="259"/>
      <c r="H49" s="255"/>
      <c r="I49" s="255"/>
      <c r="J49" s="259"/>
      <c r="K49" s="258"/>
      <c r="L49" s="257">
        <f>+Tabla13[[#This Row],[Precio Unitario]]*Tabla13[[#This Row],[Cantidad de Insumos]]</f>
        <v>0</v>
      </c>
      <c r="M49" s="256" t="str">
        <f>IFERROR(VLOOKUP($F49,[5]Insumos!$C$2:$F$522,4,FALSE),"")</f>
        <v/>
      </c>
      <c r="N49" s="255" t="s">
        <v>42</v>
      </c>
    </row>
    <row r="50" spans="2:14" ht="12.75" x14ac:dyDescent="0.2">
      <c r="B50" s="12" t="str">
        <f>IF(Tabla13[[#This Row],[Código_Actividad]]="","",CONCATENATE(Tabla13[[#This Row],[POA]],".",Tabla13[[#This Row],[SRS]],".",Tabla13[[#This Row],[AREA]],".",Tabla13[[#This Row],[TIPO]]))</f>
        <v/>
      </c>
      <c r="C50" s="12" t="str">
        <f>IF(Tabla13[[#This Row],[Código_Actividad]]="","",'[4]Formulario PPGR1'!#REF!)</f>
        <v/>
      </c>
      <c r="D50" s="12" t="str">
        <f>IF(Tabla13[[#This Row],[Código_Actividad]]="","",'[4]Formulario PPGR1'!#REF!)</f>
        <v/>
      </c>
      <c r="E50" s="12" t="str">
        <f>IF(Tabla13[[#This Row],[Código_Actividad]]="","",'[4]Formulario PPGR1'!#REF!)</f>
        <v/>
      </c>
      <c r="F50" s="12" t="str">
        <f>IF(Tabla13[[#This Row],[Código_Actividad]]="","",'[4]Formulario PPGR1'!#REF!)</f>
        <v/>
      </c>
      <c r="G50" s="259"/>
      <c r="H50" s="255"/>
      <c r="I50" s="255"/>
      <c r="J50" s="259"/>
      <c r="K50" s="258"/>
      <c r="L50" s="257">
        <f>+Tabla13[[#This Row],[Precio Unitario]]*Tabla13[[#This Row],[Cantidad de Insumos]]</f>
        <v>0</v>
      </c>
      <c r="M50" s="256" t="str">
        <f>IFERROR(VLOOKUP($F50,[5]Insumos!$C$2:$F$522,4,FALSE),"")</f>
        <v/>
      </c>
      <c r="N50" s="255" t="s">
        <v>42</v>
      </c>
    </row>
    <row r="51" spans="2:14" ht="12.75" x14ac:dyDescent="0.2">
      <c r="B51" s="12" t="str">
        <f>IF(Tabla13[[#This Row],[Código_Actividad]]="","",CONCATENATE(Tabla13[[#This Row],[POA]],".",Tabla13[[#This Row],[SRS]],".",Tabla13[[#This Row],[AREA]],".",Tabla13[[#This Row],[TIPO]]))</f>
        <v/>
      </c>
      <c r="C51" s="12" t="str">
        <f>IF(Tabla13[[#This Row],[Código_Actividad]]="","",'[4]Formulario PPGR1'!#REF!)</f>
        <v/>
      </c>
      <c r="D51" s="12" t="str">
        <f>IF(Tabla13[[#This Row],[Código_Actividad]]="","",'[4]Formulario PPGR1'!#REF!)</f>
        <v/>
      </c>
      <c r="E51" s="12" t="str">
        <f>IF(Tabla13[[#This Row],[Código_Actividad]]="","",'[4]Formulario PPGR1'!#REF!)</f>
        <v/>
      </c>
      <c r="F51" s="12" t="str">
        <f>IF(Tabla13[[#This Row],[Código_Actividad]]="","",'[4]Formulario PPGR1'!#REF!)</f>
        <v/>
      </c>
      <c r="G51" s="259"/>
      <c r="H51" s="255"/>
      <c r="I51" s="255"/>
      <c r="J51" s="259"/>
      <c r="K51" s="258"/>
      <c r="L51" s="257">
        <f>+Tabla13[[#This Row],[Precio Unitario]]*Tabla13[[#This Row],[Cantidad de Insumos]]</f>
        <v>0</v>
      </c>
      <c r="M51" s="256" t="str">
        <f>IFERROR(VLOOKUP($F51,[5]Insumos!$C$2:$F$522,4,FALSE),"")</f>
        <v/>
      </c>
      <c r="N51" s="255" t="s">
        <v>42</v>
      </c>
    </row>
    <row r="52" spans="2:14" ht="12.75" x14ac:dyDescent="0.2">
      <c r="B52" s="12" t="str">
        <f>IF(Tabla13[[#This Row],[Código_Actividad]]="","",CONCATENATE(Tabla13[[#This Row],[POA]],".",Tabla13[[#This Row],[SRS]],".",Tabla13[[#This Row],[AREA]],".",Tabla13[[#This Row],[TIPO]]))</f>
        <v/>
      </c>
      <c r="C52" s="12" t="str">
        <f>IF(Tabla13[[#This Row],[Código_Actividad]]="","",'[4]Formulario PPGR1'!#REF!)</f>
        <v/>
      </c>
      <c r="D52" s="12" t="str">
        <f>IF(Tabla13[[#This Row],[Código_Actividad]]="","",'[4]Formulario PPGR1'!#REF!)</f>
        <v/>
      </c>
      <c r="E52" s="12" t="str">
        <f>IF(Tabla13[[#This Row],[Código_Actividad]]="","",'[4]Formulario PPGR1'!#REF!)</f>
        <v/>
      </c>
      <c r="F52" s="12" t="str">
        <f>IF(Tabla13[[#This Row],[Código_Actividad]]="","",'[4]Formulario PPGR1'!#REF!)</f>
        <v/>
      </c>
      <c r="G52" s="259"/>
      <c r="H52" s="255"/>
      <c r="I52" s="255"/>
      <c r="J52" s="259"/>
      <c r="K52" s="258"/>
      <c r="L52" s="257">
        <f>+Tabla13[[#This Row],[Precio Unitario]]*Tabla13[[#This Row],[Cantidad de Insumos]]</f>
        <v>0</v>
      </c>
      <c r="M52" s="256" t="str">
        <f>IFERROR(VLOOKUP($F52,[5]Insumos!$C$2:$F$522,4,FALSE),"")</f>
        <v/>
      </c>
      <c r="N52" s="255" t="s">
        <v>42</v>
      </c>
    </row>
    <row r="53" spans="2:14" ht="12.75" x14ac:dyDescent="0.2">
      <c r="B53" s="12" t="str">
        <f>IF(Tabla13[[#This Row],[Código_Actividad]]="","",CONCATENATE(Tabla13[[#This Row],[POA]],".",Tabla13[[#This Row],[SRS]],".",Tabla13[[#This Row],[AREA]],".",Tabla13[[#This Row],[TIPO]]))</f>
        <v/>
      </c>
      <c r="C53" s="12" t="str">
        <f>IF(Tabla13[[#This Row],[Código_Actividad]]="","",'[4]Formulario PPGR1'!#REF!)</f>
        <v/>
      </c>
      <c r="D53" s="12" t="str">
        <f>IF(Tabla13[[#This Row],[Código_Actividad]]="","",'[4]Formulario PPGR1'!#REF!)</f>
        <v/>
      </c>
      <c r="E53" s="12" t="str">
        <f>IF(Tabla13[[#This Row],[Código_Actividad]]="","",'[4]Formulario PPGR1'!#REF!)</f>
        <v/>
      </c>
      <c r="F53" s="12" t="str">
        <f>IF(Tabla13[[#This Row],[Código_Actividad]]="","",'[4]Formulario PPGR1'!#REF!)</f>
        <v/>
      </c>
      <c r="G53" s="259"/>
      <c r="H53" s="255"/>
      <c r="I53" s="255"/>
      <c r="J53" s="259"/>
      <c r="K53" s="258"/>
      <c r="L53" s="257">
        <f>+Tabla13[[#This Row],[Precio Unitario]]*Tabla13[[#This Row],[Cantidad de Insumos]]</f>
        <v>0</v>
      </c>
      <c r="M53" s="256" t="str">
        <f>IFERROR(VLOOKUP($F53,[5]Insumos!$C$2:$F$522,4,FALSE),"")</f>
        <v/>
      </c>
      <c r="N53" s="255" t="s">
        <v>42</v>
      </c>
    </row>
    <row r="54" spans="2:14" ht="12.75" x14ac:dyDescent="0.2">
      <c r="B54" s="12" t="str">
        <f>IF(Tabla13[[#This Row],[Código_Actividad]]="","",CONCATENATE(Tabla13[[#This Row],[POA]],".",Tabla13[[#This Row],[SRS]],".",Tabla13[[#This Row],[AREA]],".",Tabla13[[#This Row],[TIPO]]))</f>
        <v/>
      </c>
      <c r="C54" s="12" t="str">
        <f>IF(Tabla13[[#This Row],[Código_Actividad]]="","",'[4]Formulario PPGR1'!#REF!)</f>
        <v/>
      </c>
      <c r="D54" s="12" t="str">
        <f>IF(Tabla13[[#This Row],[Código_Actividad]]="","",'[4]Formulario PPGR1'!#REF!)</f>
        <v/>
      </c>
      <c r="E54" s="12" t="str">
        <f>IF(Tabla13[[#This Row],[Código_Actividad]]="","",'[4]Formulario PPGR1'!#REF!)</f>
        <v/>
      </c>
      <c r="F54" s="12" t="str">
        <f>IF(Tabla13[[#This Row],[Código_Actividad]]="","",'[4]Formulario PPGR1'!#REF!)</f>
        <v/>
      </c>
      <c r="G54" s="259"/>
      <c r="H54" s="255"/>
      <c r="I54" s="255"/>
      <c r="J54" s="259"/>
      <c r="K54" s="258"/>
      <c r="L54" s="257">
        <f>+Tabla13[[#This Row],[Precio Unitario]]*Tabla13[[#This Row],[Cantidad de Insumos]]</f>
        <v>0</v>
      </c>
      <c r="M54" s="256" t="str">
        <f>IFERROR(VLOOKUP($F54,[5]Insumos!$C$2:$F$522,4,FALSE),"")</f>
        <v/>
      </c>
      <c r="N54" s="255"/>
    </row>
    <row r="55" spans="2:14" ht="12.75" x14ac:dyDescent="0.2">
      <c r="B55" s="12" t="str">
        <f>IF(Tabla13[[#This Row],[Código_Actividad]]="","",CONCATENATE(Tabla13[[#This Row],[POA]],".",Tabla13[[#This Row],[SRS]],".",Tabla13[[#This Row],[AREA]],".",Tabla13[[#This Row],[TIPO]]))</f>
        <v/>
      </c>
      <c r="C55" s="12" t="str">
        <f>IF(Tabla13[[#This Row],[Código_Actividad]]="","",'[4]Formulario PPGR1'!#REF!)</f>
        <v/>
      </c>
      <c r="D55" s="12" t="str">
        <f>IF(Tabla13[[#This Row],[Código_Actividad]]="","",'[4]Formulario PPGR1'!#REF!)</f>
        <v/>
      </c>
      <c r="E55" s="12" t="str">
        <f>IF(Tabla13[[#This Row],[Código_Actividad]]="","",'[4]Formulario PPGR1'!#REF!)</f>
        <v/>
      </c>
      <c r="F55" s="12" t="str">
        <f>IF(Tabla13[[#This Row],[Código_Actividad]]="","",'[4]Formulario PPGR1'!#REF!)</f>
        <v/>
      </c>
      <c r="G55" s="259"/>
      <c r="H55" s="255"/>
      <c r="I55" s="255"/>
      <c r="J55" s="259"/>
      <c r="K55" s="258"/>
      <c r="L55" s="257">
        <f>+Tabla13[[#This Row],[Precio Unitario]]*Tabla13[[#This Row],[Cantidad de Insumos]]</f>
        <v>0</v>
      </c>
      <c r="M55" s="256" t="str">
        <f>IFERROR(VLOOKUP($F55,[5]Insumos!$C$2:$F$522,4,FALSE),"")</f>
        <v/>
      </c>
      <c r="N55" s="255"/>
    </row>
    <row r="56" spans="2:14" ht="12.75" x14ac:dyDescent="0.2">
      <c r="B56" s="12" t="str">
        <f>IF(Tabla13[[#This Row],[Código_Actividad]]="","",CONCATENATE(Tabla13[[#This Row],[POA]],".",Tabla13[[#This Row],[SRS]],".",Tabla13[[#This Row],[AREA]],".",Tabla13[[#This Row],[TIPO]]))</f>
        <v/>
      </c>
      <c r="C56" s="12" t="str">
        <f>IF(Tabla13[[#This Row],[Código_Actividad]]="","",'[4]Formulario PPGR1'!#REF!)</f>
        <v/>
      </c>
      <c r="D56" s="12" t="str">
        <f>IF(Tabla13[[#This Row],[Código_Actividad]]="","",'[4]Formulario PPGR1'!#REF!)</f>
        <v/>
      </c>
      <c r="E56" s="12" t="str">
        <f>IF(Tabla13[[#This Row],[Código_Actividad]]="","",'[4]Formulario PPGR1'!#REF!)</f>
        <v/>
      </c>
      <c r="F56" s="12" t="str">
        <f>IF(Tabla13[[#This Row],[Código_Actividad]]="","",'[4]Formulario PPGR1'!#REF!)</f>
        <v/>
      </c>
      <c r="G56" s="259"/>
      <c r="H56" s="255"/>
      <c r="I56" s="255"/>
      <c r="J56" s="259"/>
      <c r="K56" s="258"/>
      <c r="L56" s="257">
        <f>+Tabla13[[#This Row],[Precio Unitario]]*Tabla13[[#This Row],[Cantidad de Insumos]]</f>
        <v>0</v>
      </c>
      <c r="M56" s="256" t="str">
        <f>IFERROR(VLOOKUP($F56,[5]Insumos!$C$2:$F$522,4,FALSE),"")</f>
        <v/>
      </c>
      <c r="N56" s="255"/>
    </row>
    <row r="57" spans="2:14" ht="12.75" x14ac:dyDescent="0.2">
      <c r="B57" s="12" t="str">
        <f>IF(Tabla13[[#This Row],[Código_Actividad]]="","",CONCATENATE(Tabla13[[#This Row],[POA]],".",Tabla13[[#This Row],[SRS]],".",Tabla13[[#This Row],[AREA]],".",Tabla13[[#This Row],[TIPO]]))</f>
        <v/>
      </c>
      <c r="C57" s="12" t="str">
        <f>IF(Tabla13[[#This Row],[Código_Actividad]]="","",'[4]Formulario PPGR1'!#REF!)</f>
        <v/>
      </c>
      <c r="D57" s="12" t="str">
        <f>IF(Tabla13[[#This Row],[Código_Actividad]]="","",'[4]Formulario PPGR1'!#REF!)</f>
        <v/>
      </c>
      <c r="E57" s="12" t="str">
        <f>IF(Tabla13[[#This Row],[Código_Actividad]]="","",'[4]Formulario PPGR1'!#REF!)</f>
        <v/>
      </c>
      <c r="F57" s="12" t="str">
        <f>IF(Tabla13[[#This Row],[Código_Actividad]]="","",'[4]Formulario PPGR1'!#REF!)</f>
        <v/>
      </c>
      <c r="G57" s="259"/>
      <c r="H57" s="255"/>
      <c r="I57" s="255"/>
      <c r="J57" s="259"/>
      <c r="K57" s="258"/>
      <c r="L57" s="257">
        <f>+Tabla13[[#This Row],[Precio Unitario]]*Tabla13[[#This Row],[Cantidad de Insumos]]</f>
        <v>0</v>
      </c>
      <c r="M57" s="256" t="str">
        <f>IFERROR(VLOOKUP($F57,[5]Insumos!$C$2:$F$522,4,FALSE),"")</f>
        <v/>
      </c>
      <c r="N57" s="255"/>
    </row>
    <row r="58" spans="2:14" ht="12.75" x14ac:dyDescent="0.2">
      <c r="B58" s="12" t="str">
        <f>IF(Tabla13[[#This Row],[Código_Actividad]]="","",CONCATENATE(Tabla13[[#This Row],[POA]],".",Tabla13[[#This Row],[SRS]],".",Tabla13[[#This Row],[AREA]],".",Tabla13[[#This Row],[TIPO]]))</f>
        <v/>
      </c>
      <c r="C58" s="12" t="str">
        <f>IF(Tabla13[[#This Row],[Código_Actividad]]="","",'[4]Formulario PPGR1'!#REF!)</f>
        <v/>
      </c>
      <c r="D58" s="12" t="str">
        <f>IF(Tabla13[[#This Row],[Código_Actividad]]="","",'[4]Formulario PPGR1'!#REF!)</f>
        <v/>
      </c>
      <c r="E58" s="12" t="str">
        <f>IF(Tabla13[[#This Row],[Código_Actividad]]="","",'[4]Formulario PPGR1'!#REF!)</f>
        <v/>
      </c>
      <c r="F58" s="12" t="str">
        <f>IF(Tabla13[[#This Row],[Código_Actividad]]="","",'[4]Formulario PPGR1'!#REF!)</f>
        <v/>
      </c>
      <c r="G58" s="259"/>
      <c r="H58" s="255"/>
      <c r="I58" s="255"/>
      <c r="J58" s="259"/>
      <c r="K58" s="258"/>
      <c r="L58" s="257">
        <f>+Tabla13[[#This Row],[Precio Unitario]]*Tabla13[[#This Row],[Cantidad de Insumos]]</f>
        <v>0</v>
      </c>
      <c r="M58" s="256" t="str">
        <f>IFERROR(VLOOKUP($F58,[5]Insumos!$C$2:$F$522,4,FALSE),"")</f>
        <v/>
      </c>
      <c r="N58" s="255"/>
    </row>
    <row r="59" spans="2:14" ht="12.75" x14ac:dyDescent="0.2">
      <c r="B59" s="12" t="str">
        <f>IF(Tabla13[[#This Row],[Código_Actividad]]="","",CONCATENATE(Tabla13[[#This Row],[POA]],".",Tabla13[[#This Row],[SRS]],".",Tabla13[[#This Row],[AREA]],".",Tabla13[[#This Row],[TIPO]]))</f>
        <v/>
      </c>
      <c r="C59" s="12" t="str">
        <f>IF(Tabla13[[#This Row],[Código_Actividad]]="","",'[4]Formulario PPGR1'!#REF!)</f>
        <v/>
      </c>
      <c r="D59" s="12" t="str">
        <f>IF(Tabla13[[#This Row],[Código_Actividad]]="","",'[4]Formulario PPGR1'!#REF!)</f>
        <v/>
      </c>
      <c r="E59" s="12" t="str">
        <f>IF(Tabla13[[#This Row],[Código_Actividad]]="","",'[4]Formulario PPGR1'!#REF!)</f>
        <v/>
      </c>
      <c r="F59" s="12" t="str">
        <f>IF(Tabla13[[#This Row],[Código_Actividad]]="","",'[4]Formulario PPGR1'!#REF!)</f>
        <v/>
      </c>
      <c r="G59" s="259"/>
      <c r="H59" s="255"/>
      <c r="I59" s="255"/>
      <c r="J59" s="259"/>
      <c r="K59" s="258"/>
      <c r="L59" s="257">
        <f>+Tabla13[[#This Row],[Precio Unitario]]*Tabla13[[#This Row],[Cantidad de Insumos]]</f>
        <v>0</v>
      </c>
      <c r="M59" s="256" t="str">
        <f>IFERROR(VLOOKUP($F59,[5]Insumos!$C$2:$F$522,4,FALSE),"")</f>
        <v/>
      </c>
      <c r="N59" s="255"/>
    </row>
    <row r="60" spans="2:14" ht="12.75" x14ac:dyDescent="0.2">
      <c r="B60" s="12" t="str">
        <f>IF(Tabla13[[#This Row],[Código_Actividad]]="","",CONCATENATE(Tabla13[[#This Row],[POA]],".",Tabla13[[#This Row],[SRS]],".",Tabla13[[#This Row],[AREA]],".",Tabla13[[#This Row],[TIPO]]))</f>
        <v/>
      </c>
      <c r="C60" s="12" t="str">
        <f>IF(Tabla13[[#This Row],[Código_Actividad]]="","",'[4]Formulario PPGR1'!#REF!)</f>
        <v/>
      </c>
      <c r="D60" s="12" t="str">
        <f>IF(Tabla13[[#This Row],[Código_Actividad]]="","",'[4]Formulario PPGR1'!#REF!)</f>
        <v/>
      </c>
      <c r="E60" s="12" t="str">
        <f>IF(Tabla13[[#This Row],[Código_Actividad]]="","",'[4]Formulario PPGR1'!#REF!)</f>
        <v/>
      </c>
      <c r="F60" s="12" t="str">
        <f>IF(Tabla13[[#This Row],[Código_Actividad]]="","",'[4]Formulario PPGR1'!#REF!)</f>
        <v/>
      </c>
      <c r="G60" s="259"/>
      <c r="H60" s="255"/>
      <c r="I60" s="255"/>
      <c r="J60" s="259"/>
      <c r="K60" s="258"/>
      <c r="L60" s="257">
        <f>+Tabla13[[#This Row],[Precio Unitario]]*Tabla13[[#This Row],[Cantidad de Insumos]]</f>
        <v>0</v>
      </c>
      <c r="M60" s="256" t="str">
        <f>IFERROR(VLOOKUP($F60,[5]Insumos!$C$2:$F$522,4,FALSE),"")</f>
        <v/>
      </c>
      <c r="N60" s="255"/>
    </row>
    <row r="61" spans="2:14" ht="12.75" x14ac:dyDescent="0.2">
      <c r="B61" s="12" t="str">
        <f>IF(Tabla13[[#This Row],[Código_Actividad]]="","",CONCATENATE(Tabla13[[#This Row],[POA]],".",Tabla13[[#This Row],[SRS]],".",Tabla13[[#This Row],[AREA]],".",Tabla13[[#This Row],[TIPO]]))</f>
        <v/>
      </c>
      <c r="C61" s="12" t="str">
        <f>IF(Tabla13[[#This Row],[Código_Actividad]]="","",'[4]Formulario PPGR1'!#REF!)</f>
        <v/>
      </c>
      <c r="D61" s="12" t="str">
        <f>IF(Tabla13[[#This Row],[Código_Actividad]]="","",'[4]Formulario PPGR1'!#REF!)</f>
        <v/>
      </c>
      <c r="E61" s="12" t="str">
        <f>IF(Tabla13[[#This Row],[Código_Actividad]]="","",'[4]Formulario PPGR1'!#REF!)</f>
        <v/>
      </c>
      <c r="F61" s="12" t="str">
        <f>IF(Tabla13[[#This Row],[Código_Actividad]]="","",'[4]Formulario PPGR1'!#REF!)</f>
        <v/>
      </c>
      <c r="G61" s="259"/>
      <c r="H61" s="255"/>
      <c r="I61" s="255"/>
      <c r="J61" s="259"/>
      <c r="K61" s="258"/>
      <c r="L61" s="257">
        <f>+Tabla13[[#This Row],[Precio Unitario]]*Tabla13[[#This Row],[Cantidad de Insumos]]</f>
        <v>0</v>
      </c>
      <c r="M61" s="256" t="str">
        <f>IFERROR(VLOOKUP($F61,[5]Insumos!$C$2:$F$522,4,FALSE),"")</f>
        <v/>
      </c>
      <c r="N61" s="255"/>
    </row>
    <row r="62" spans="2:14" ht="12.75" x14ac:dyDescent="0.2">
      <c r="B62" s="12" t="str">
        <f>IF(Tabla13[[#This Row],[Código_Actividad]]="","",CONCATENATE(Tabla13[[#This Row],[POA]],".",Tabla13[[#This Row],[SRS]],".",Tabla13[[#This Row],[AREA]],".",Tabla13[[#This Row],[TIPO]]))</f>
        <v/>
      </c>
      <c r="C62" s="12" t="str">
        <f>IF(Tabla13[[#This Row],[Código_Actividad]]="","",'[4]Formulario PPGR1'!#REF!)</f>
        <v/>
      </c>
      <c r="D62" s="12" t="str">
        <f>IF(Tabla13[[#This Row],[Código_Actividad]]="","",'[4]Formulario PPGR1'!#REF!)</f>
        <v/>
      </c>
      <c r="E62" s="12" t="str">
        <f>IF(Tabla13[[#This Row],[Código_Actividad]]="","",'[4]Formulario PPGR1'!#REF!)</f>
        <v/>
      </c>
      <c r="F62" s="12" t="str">
        <f>IF(Tabla13[[#This Row],[Código_Actividad]]="","",'[4]Formulario PPGR1'!#REF!)</f>
        <v/>
      </c>
      <c r="G62" s="259"/>
      <c r="H62" s="255"/>
      <c r="I62" s="255"/>
      <c r="J62" s="259"/>
      <c r="K62" s="258"/>
      <c r="L62" s="257">
        <f>+Tabla13[[#This Row],[Precio Unitario]]*Tabla13[[#This Row],[Cantidad de Insumos]]</f>
        <v>0</v>
      </c>
      <c r="M62" s="256" t="str">
        <f>IFERROR(VLOOKUP($F62,[5]Insumos!$C$2:$F$522,4,FALSE),"")</f>
        <v/>
      </c>
      <c r="N62" s="255"/>
    </row>
    <row r="63" spans="2:14" ht="12.75" x14ac:dyDescent="0.2">
      <c r="B63" s="12" t="str">
        <f>IF(Tabla13[[#This Row],[Código_Actividad]]="","",CONCATENATE(Tabla13[[#This Row],[POA]],".",Tabla13[[#This Row],[SRS]],".",Tabla13[[#This Row],[AREA]],".",Tabla13[[#This Row],[TIPO]]))</f>
        <v/>
      </c>
      <c r="C63" s="12" t="str">
        <f>IF(Tabla13[[#This Row],[Código_Actividad]]="","",'[4]Formulario PPGR1'!#REF!)</f>
        <v/>
      </c>
      <c r="D63" s="12" t="str">
        <f>IF(Tabla13[[#This Row],[Código_Actividad]]="","",'[4]Formulario PPGR1'!#REF!)</f>
        <v/>
      </c>
      <c r="E63" s="12" t="str">
        <f>IF(Tabla13[[#This Row],[Código_Actividad]]="","",'[4]Formulario PPGR1'!#REF!)</f>
        <v/>
      </c>
      <c r="F63" s="12" t="str">
        <f>IF(Tabla13[[#This Row],[Código_Actividad]]="","",'[4]Formulario PPGR1'!#REF!)</f>
        <v/>
      </c>
      <c r="G63" s="259"/>
      <c r="H63" s="255"/>
      <c r="I63" s="255"/>
      <c r="J63" s="259"/>
      <c r="K63" s="258"/>
      <c r="L63" s="257">
        <f>+Tabla13[[#This Row],[Precio Unitario]]*Tabla13[[#This Row],[Cantidad de Insumos]]</f>
        <v>0</v>
      </c>
      <c r="M63" s="256" t="str">
        <f>IFERROR(VLOOKUP($F63,[5]Insumos!$C$2:$F$522,4,FALSE),"")</f>
        <v/>
      </c>
      <c r="N63" s="255"/>
    </row>
    <row r="64" spans="2:14" ht="12.75" x14ac:dyDescent="0.2">
      <c r="B64" s="12" t="str">
        <f>IF(Tabla13[[#This Row],[Código_Actividad]]="","",CONCATENATE(Tabla13[[#This Row],[POA]],".",Tabla13[[#This Row],[SRS]],".",Tabla13[[#This Row],[AREA]],".",Tabla13[[#This Row],[TIPO]]))</f>
        <v/>
      </c>
      <c r="C64" s="12" t="str">
        <f>IF(Tabla13[[#This Row],[Código_Actividad]]="","",'[4]Formulario PPGR1'!#REF!)</f>
        <v/>
      </c>
      <c r="D64" s="12" t="str">
        <f>IF(Tabla13[[#This Row],[Código_Actividad]]="","",'[4]Formulario PPGR1'!#REF!)</f>
        <v/>
      </c>
      <c r="E64" s="12" t="str">
        <f>IF(Tabla13[[#This Row],[Código_Actividad]]="","",'[4]Formulario PPGR1'!#REF!)</f>
        <v/>
      </c>
      <c r="F64" s="12" t="str">
        <f>IF(Tabla13[[#This Row],[Código_Actividad]]="","",'[4]Formulario PPGR1'!#REF!)</f>
        <v/>
      </c>
      <c r="G64" s="259"/>
      <c r="H64" s="255"/>
      <c r="I64" s="255"/>
      <c r="J64" s="259"/>
      <c r="K64" s="258"/>
      <c r="L64" s="257">
        <f>+Tabla13[[#This Row],[Precio Unitario]]*Tabla13[[#This Row],[Cantidad de Insumos]]</f>
        <v>0</v>
      </c>
      <c r="M64" s="256" t="str">
        <f>IFERROR(VLOOKUP($F64,[5]Insumos!$C$2:$F$522,4,FALSE),"")</f>
        <v/>
      </c>
      <c r="N64" s="255"/>
    </row>
    <row r="65" spans="2:14" ht="12.75" x14ac:dyDescent="0.2">
      <c r="B65" s="12" t="str">
        <f>IF(Tabla13[[#This Row],[Código_Actividad]]="","",CONCATENATE(Tabla13[[#This Row],[POA]],".",Tabla13[[#This Row],[SRS]],".",Tabla13[[#This Row],[AREA]],".",Tabla13[[#This Row],[TIPO]]))</f>
        <v/>
      </c>
      <c r="C65" s="12" t="str">
        <f>IF(Tabla13[[#This Row],[Código_Actividad]]="","",'[4]Formulario PPGR1'!#REF!)</f>
        <v/>
      </c>
      <c r="D65" s="12" t="str">
        <f>IF(Tabla13[[#This Row],[Código_Actividad]]="","",'[4]Formulario PPGR1'!#REF!)</f>
        <v/>
      </c>
      <c r="E65" s="12" t="str">
        <f>IF(Tabla13[[#This Row],[Código_Actividad]]="","",'[4]Formulario PPGR1'!#REF!)</f>
        <v/>
      </c>
      <c r="F65" s="12" t="str">
        <f>IF(Tabla13[[#This Row],[Código_Actividad]]="","",'[4]Formulario PPGR1'!#REF!)</f>
        <v/>
      </c>
      <c r="G65" s="259"/>
      <c r="H65" s="255"/>
      <c r="I65" s="255"/>
      <c r="J65" s="259"/>
      <c r="K65" s="258"/>
      <c r="L65" s="257">
        <f>+Tabla13[[#This Row],[Precio Unitario]]*Tabla13[[#This Row],[Cantidad de Insumos]]</f>
        <v>0</v>
      </c>
      <c r="M65" s="256" t="str">
        <f>IFERROR(VLOOKUP($F65,[5]Insumos!$C$2:$F$522,4,FALSE),"")</f>
        <v/>
      </c>
      <c r="N65" s="255"/>
    </row>
    <row r="66" spans="2:14" ht="12.75" x14ac:dyDescent="0.2">
      <c r="B66" s="12" t="str">
        <f>IF(Tabla13[[#This Row],[Código_Actividad]]="","",CONCATENATE(Tabla13[[#This Row],[POA]],".",Tabla13[[#This Row],[SRS]],".",Tabla13[[#This Row],[AREA]],".",Tabla13[[#This Row],[TIPO]]))</f>
        <v/>
      </c>
      <c r="C66" s="12" t="str">
        <f>IF(Tabla13[[#This Row],[Código_Actividad]]="","",'[4]Formulario PPGR1'!#REF!)</f>
        <v/>
      </c>
      <c r="D66" s="12" t="str">
        <f>IF(Tabla13[[#This Row],[Código_Actividad]]="","",'[4]Formulario PPGR1'!#REF!)</f>
        <v/>
      </c>
      <c r="E66" s="12" t="str">
        <f>IF(Tabla13[[#This Row],[Código_Actividad]]="","",'[4]Formulario PPGR1'!#REF!)</f>
        <v/>
      </c>
      <c r="F66" s="12" t="str">
        <f>IF(Tabla13[[#This Row],[Código_Actividad]]="","",'[4]Formulario PPGR1'!#REF!)</f>
        <v/>
      </c>
      <c r="G66" s="259"/>
      <c r="H66" s="255"/>
      <c r="I66" s="255"/>
      <c r="J66" s="259"/>
      <c r="K66" s="258"/>
      <c r="L66" s="257">
        <f>+Tabla13[[#This Row],[Precio Unitario]]*Tabla13[[#This Row],[Cantidad de Insumos]]</f>
        <v>0</v>
      </c>
      <c r="M66" s="256" t="str">
        <f>IFERROR(VLOOKUP($F66,[5]Insumos!$C$2:$F$522,4,FALSE),"")</f>
        <v/>
      </c>
      <c r="N66" s="255"/>
    </row>
    <row r="67" spans="2:14" ht="12.75" x14ac:dyDescent="0.2">
      <c r="B67" s="12" t="str">
        <f>IF(Tabla13[[#This Row],[Código_Actividad]]="","",CONCATENATE(Tabla13[[#This Row],[POA]],".",Tabla13[[#This Row],[SRS]],".",Tabla13[[#This Row],[AREA]],".",Tabla13[[#This Row],[TIPO]]))</f>
        <v/>
      </c>
      <c r="C67" s="12" t="str">
        <f>IF(Tabla13[[#This Row],[Código_Actividad]]="","",'[4]Formulario PPGR1'!#REF!)</f>
        <v/>
      </c>
      <c r="D67" s="12" t="str">
        <f>IF(Tabla13[[#This Row],[Código_Actividad]]="","",'[4]Formulario PPGR1'!#REF!)</f>
        <v/>
      </c>
      <c r="E67" s="12" t="str">
        <f>IF(Tabla13[[#This Row],[Código_Actividad]]="","",'[4]Formulario PPGR1'!#REF!)</f>
        <v/>
      </c>
      <c r="F67" s="12" t="str">
        <f>IF(Tabla13[[#This Row],[Código_Actividad]]="","",'[4]Formulario PPGR1'!#REF!)</f>
        <v/>
      </c>
      <c r="G67" s="259"/>
      <c r="H67" s="255"/>
      <c r="I67" s="255"/>
      <c r="J67" s="259"/>
      <c r="K67" s="258"/>
      <c r="L67" s="257">
        <f>+Tabla13[[#This Row],[Precio Unitario]]*Tabla13[[#This Row],[Cantidad de Insumos]]</f>
        <v>0</v>
      </c>
      <c r="M67" s="256" t="str">
        <f>IFERROR(VLOOKUP($F67,[5]Insumos!$C$2:$F$522,4,FALSE),"")</f>
        <v/>
      </c>
      <c r="N67" s="255"/>
    </row>
    <row r="68" spans="2:14" ht="12.75" x14ac:dyDescent="0.2">
      <c r="B68" s="12" t="str">
        <f>IF(Tabla13[[#This Row],[Código_Actividad]]="","",CONCATENATE(Tabla13[[#This Row],[POA]],".",Tabla13[[#This Row],[SRS]],".",Tabla13[[#This Row],[AREA]],".",Tabla13[[#This Row],[TIPO]]))</f>
        <v/>
      </c>
      <c r="C68" s="12" t="str">
        <f>IF(Tabla13[[#This Row],[Código_Actividad]]="","",'[4]Formulario PPGR1'!#REF!)</f>
        <v/>
      </c>
      <c r="D68" s="12" t="str">
        <f>IF(Tabla13[[#This Row],[Código_Actividad]]="","",'[4]Formulario PPGR1'!#REF!)</f>
        <v/>
      </c>
      <c r="E68" s="12" t="str">
        <f>IF(Tabla13[[#This Row],[Código_Actividad]]="","",'[4]Formulario PPGR1'!#REF!)</f>
        <v/>
      </c>
      <c r="F68" s="12" t="str">
        <f>IF(Tabla13[[#This Row],[Código_Actividad]]="","",'[4]Formulario PPGR1'!#REF!)</f>
        <v/>
      </c>
      <c r="G68" s="259"/>
      <c r="H68" s="255"/>
      <c r="I68" s="255"/>
      <c r="J68" s="259"/>
      <c r="K68" s="258"/>
      <c r="L68" s="257">
        <f>+Tabla13[[#This Row],[Precio Unitario]]*Tabla13[[#This Row],[Cantidad de Insumos]]</f>
        <v>0</v>
      </c>
      <c r="M68" s="256" t="str">
        <f>IFERROR(VLOOKUP($F68,[5]Insumos!$C$2:$F$522,4,FALSE),"")</f>
        <v/>
      </c>
      <c r="N68" s="255"/>
    </row>
    <row r="69" spans="2:14" ht="12.75" x14ac:dyDescent="0.2">
      <c r="B69" s="12" t="str">
        <f>IF(Tabla13[[#This Row],[Código_Actividad]]="","",CONCATENATE(Tabla13[[#This Row],[POA]],".",Tabla13[[#This Row],[SRS]],".",Tabla13[[#This Row],[AREA]],".",Tabla13[[#This Row],[TIPO]]))</f>
        <v/>
      </c>
      <c r="C69" s="12" t="str">
        <f>IF(Tabla13[[#This Row],[Código_Actividad]]="","",'[4]Formulario PPGR1'!#REF!)</f>
        <v/>
      </c>
      <c r="D69" s="12" t="str">
        <f>IF(Tabla13[[#This Row],[Código_Actividad]]="","",'[4]Formulario PPGR1'!#REF!)</f>
        <v/>
      </c>
      <c r="E69" s="12" t="str">
        <f>IF(Tabla13[[#This Row],[Código_Actividad]]="","",'[4]Formulario PPGR1'!#REF!)</f>
        <v/>
      </c>
      <c r="F69" s="12" t="str">
        <f>IF(Tabla13[[#This Row],[Código_Actividad]]="","",'[4]Formulario PPGR1'!#REF!)</f>
        <v/>
      </c>
      <c r="G69" s="259"/>
      <c r="H69" s="255"/>
      <c r="I69" s="255"/>
      <c r="J69" s="259"/>
      <c r="K69" s="258"/>
      <c r="L69" s="257">
        <f>+Tabla13[[#This Row],[Precio Unitario]]*Tabla13[[#This Row],[Cantidad de Insumos]]</f>
        <v>0</v>
      </c>
      <c r="M69" s="256" t="str">
        <f>IFERROR(VLOOKUP($F69,[5]Insumos!$C$2:$F$522,4,FALSE),"")</f>
        <v/>
      </c>
      <c r="N69" s="255"/>
    </row>
    <row r="70" spans="2:14" ht="12.75" x14ac:dyDescent="0.2">
      <c r="B70" s="12" t="str">
        <f>IF(Tabla13[[#This Row],[Código_Actividad]]="","",CONCATENATE(Tabla13[[#This Row],[POA]],".",Tabla13[[#This Row],[SRS]],".",Tabla13[[#This Row],[AREA]],".",Tabla13[[#This Row],[TIPO]]))</f>
        <v/>
      </c>
      <c r="C70" s="12" t="str">
        <f>IF(Tabla13[[#This Row],[Código_Actividad]]="","",'[4]Formulario PPGR1'!#REF!)</f>
        <v/>
      </c>
      <c r="D70" s="12" t="str">
        <f>IF(Tabla13[[#This Row],[Código_Actividad]]="","",'[4]Formulario PPGR1'!#REF!)</f>
        <v/>
      </c>
      <c r="E70" s="12" t="str">
        <f>IF(Tabla13[[#This Row],[Código_Actividad]]="","",'[4]Formulario PPGR1'!#REF!)</f>
        <v/>
      </c>
      <c r="F70" s="12" t="str">
        <f>IF(Tabla13[[#This Row],[Código_Actividad]]="","",'[4]Formulario PPGR1'!#REF!)</f>
        <v/>
      </c>
      <c r="G70" s="259"/>
      <c r="H70" s="255"/>
      <c r="I70" s="255"/>
      <c r="J70" s="259"/>
      <c r="K70" s="258"/>
      <c r="L70" s="257">
        <f>+Tabla13[[#This Row],[Precio Unitario]]*Tabla13[[#This Row],[Cantidad de Insumos]]</f>
        <v>0</v>
      </c>
      <c r="M70" s="256" t="str">
        <f>IFERROR(VLOOKUP($F70,[5]Insumos!$C$2:$F$522,4,FALSE),"")</f>
        <v/>
      </c>
      <c r="N70" s="255"/>
    </row>
    <row r="71" spans="2:14" ht="12.75" x14ac:dyDescent="0.2">
      <c r="B71" s="12" t="str">
        <f>IF(Tabla13[[#This Row],[Código_Actividad]]="","",CONCATENATE(Tabla13[[#This Row],[POA]],".",Tabla13[[#This Row],[SRS]],".",Tabla13[[#This Row],[AREA]],".",Tabla13[[#This Row],[TIPO]]))</f>
        <v/>
      </c>
      <c r="C71" s="12" t="str">
        <f>IF(Tabla13[[#This Row],[Código_Actividad]]="","",'[4]Formulario PPGR1'!#REF!)</f>
        <v/>
      </c>
      <c r="D71" s="12" t="str">
        <f>IF(Tabla13[[#This Row],[Código_Actividad]]="","",'[4]Formulario PPGR1'!#REF!)</f>
        <v/>
      </c>
      <c r="E71" s="12" t="str">
        <f>IF(Tabla13[[#This Row],[Código_Actividad]]="","",'[4]Formulario PPGR1'!#REF!)</f>
        <v/>
      </c>
      <c r="F71" s="12" t="str">
        <f>IF(Tabla13[[#This Row],[Código_Actividad]]="","",'[4]Formulario PPGR1'!#REF!)</f>
        <v/>
      </c>
      <c r="G71" s="259"/>
      <c r="H71" s="255"/>
      <c r="I71" s="255"/>
      <c r="J71" s="259"/>
      <c r="K71" s="258"/>
      <c r="L71" s="257">
        <f>+Tabla13[[#This Row],[Precio Unitario]]*Tabla13[[#This Row],[Cantidad de Insumos]]</f>
        <v>0</v>
      </c>
      <c r="M71" s="256" t="str">
        <f>IFERROR(VLOOKUP($F71,[5]Insumos!$C$2:$F$522,4,FALSE),"")</f>
        <v/>
      </c>
      <c r="N71" s="255"/>
    </row>
    <row r="72" spans="2:14" ht="12.75" x14ac:dyDescent="0.2">
      <c r="B72" s="12" t="str">
        <f>IF(Tabla13[[#This Row],[Código_Actividad]]="","",CONCATENATE(Tabla13[[#This Row],[POA]],".",Tabla13[[#This Row],[SRS]],".",Tabla13[[#This Row],[AREA]],".",Tabla13[[#This Row],[TIPO]]))</f>
        <v/>
      </c>
      <c r="C72" s="12" t="str">
        <f>IF(Tabla13[[#This Row],[Código_Actividad]]="","",'[4]Formulario PPGR1'!#REF!)</f>
        <v/>
      </c>
      <c r="D72" s="12" t="str">
        <f>IF(Tabla13[[#This Row],[Código_Actividad]]="","",'[4]Formulario PPGR1'!#REF!)</f>
        <v/>
      </c>
      <c r="E72" s="12" t="str">
        <f>IF(Tabla13[[#This Row],[Código_Actividad]]="","",'[4]Formulario PPGR1'!#REF!)</f>
        <v/>
      </c>
      <c r="F72" s="12" t="str">
        <f>IF(Tabla13[[#This Row],[Código_Actividad]]="","",'[4]Formulario PPGR1'!#REF!)</f>
        <v/>
      </c>
      <c r="G72" s="259"/>
      <c r="H72" s="255"/>
      <c r="I72" s="255"/>
      <c r="J72" s="259"/>
      <c r="K72" s="258"/>
      <c r="L72" s="257">
        <f>+Tabla13[[#This Row],[Precio Unitario]]*Tabla13[[#This Row],[Cantidad de Insumos]]</f>
        <v>0</v>
      </c>
      <c r="M72" s="256" t="str">
        <f>IFERROR(VLOOKUP($F72,[5]Insumos!$C$2:$F$522,4,FALSE),"")</f>
        <v/>
      </c>
      <c r="N72" s="255"/>
    </row>
    <row r="73" spans="2:14" ht="12.75" x14ac:dyDescent="0.2">
      <c r="B73" s="12" t="str">
        <f>IF(Tabla13[[#This Row],[Código_Actividad]]="","",CONCATENATE(Tabla13[[#This Row],[POA]],".",Tabla13[[#This Row],[SRS]],".",Tabla13[[#This Row],[AREA]],".",Tabla13[[#This Row],[TIPO]]))</f>
        <v/>
      </c>
      <c r="C73" s="12" t="str">
        <f>IF(Tabla13[[#This Row],[Código_Actividad]]="","",'[4]Formulario PPGR1'!#REF!)</f>
        <v/>
      </c>
      <c r="D73" s="12" t="str">
        <f>IF(Tabla13[[#This Row],[Código_Actividad]]="","",'[4]Formulario PPGR1'!#REF!)</f>
        <v/>
      </c>
      <c r="E73" s="12" t="str">
        <f>IF(Tabla13[[#This Row],[Código_Actividad]]="","",'[4]Formulario PPGR1'!#REF!)</f>
        <v/>
      </c>
      <c r="F73" s="12" t="str">
        <f>IF(Tabla13[[#This Row],[Código_Actividad]]="","",'[4]Formulario PPGR1'!#REF!)</f>
        <v/>
      </c>
      <c r="G73" s="259"/>
      <c r="H73" s="255"/>
      <c r="I73" s="255"/>
      <c r="J73" s="259"/>
      <c r="K73" s="258"/>
      <c r="L73" s="257">
        <f>+Tabla13[[#This Row],[Precio Unitario]]*Tabla13[[#This Row],[Cantidad de Insumos]]</f>
        <v>0</v>
      </c>
      <c r="M73" s="256" t="str">
        <f>IFERROR(VLOOKUP($F73,[5]Insumos!$C$2:$F$522,4,FALSE),"")</f>
        <v/>
      </c>
      <c r="N73" s="255"/>
    </row>
    <row r="74" spans="2:14" ht="12.75" x14ac:dyDescent="0.2">
      <c r="B74" s="12" t="str">
        <f>IF(Tabla13[[#This Row],[Código_Actividad]]="","",CONCATENATE(Tabla13[[#This Row],[POA]],".",Tabla13[[#This Row],[SRS]],".",Tabla13[[#This Row],[AREA]],".",Tabla13[[#This Row],[TIPO]]))</f>
        <v/>
      </c>
      <c r="C74" s="12" t="str">
        <f>IF(Tabla13[[#This Row],[Código_Actividad]]="","",'[4]Formulario PPGR1'!#REF!)</f>
        <v/>
      </c>
      <c r="D74" s="12" t="str">
        <f>IF(Tabla13[[#This Row],[Código_Actividad]]="","",'[4]Formulario PPGR1'!#REF!)</f>
        <v/>
      </c>
      <c r="E74" s="12" t="str">
        <f>IF(Tabla13[[#This Row],[Código_Actividad]]="","",'[4]Formulario PPGR1'!#REF!)</f>
        <v/>
      </c>
      <c r="F74" s="12" t="str">
        <f>IF(Tabla13[[#This Row],[Código_Actividad]]="","",'[4]Formulario PPGR1'!#REF!)</f>
        <v/>
      </c>
      <c r="G74" s="259"/>
      <c r="H74" s="255"/>
      <c r="I74" s="255"/>
      <c r="J74" s="259"/>
      <c r="K74" s="258"/>
      <c r="L74" s="257">
        <f>+Tabla13[[#This Row],[Precio Unitario]]*Tabla13[[#This Row],[Cantidad de Insumos]]</f>
        <v>0</v>
      </c>
      <c r="M74" s="256" t="str">
        <f>IFERROR(VLOOKUP($F74,[5]Insumos!$C$2:$F$522,4,FALSE),"")</f>
        <v/>
      </c>
      <c r="N74" s="255"/>
    </row>
    <row r="75" spans="2:14" ht="12.75" x14ac:dyDescent="0.2">
      <c r="B75" s="12" t="str">
        <f>IF(Tabla13[[#This Row],[Código_Actividad]]="","",CONCATENATE(Tabla13[[#This Row],[POA]],".",Tabla13[[#This Row],[SRS]],".",Tabla13[[#This Row],[AREA]],".",Tabla13[[#This Row],[TIPO]]))</f>
        <v/>
      </c>
      <c r="C75" s="12" t="str">
        <f>IF(Tabla13[[#This Row],[Código_Actividad]]="","",'[4]Formulario PPGR1'!#REF!)</f>
        <v/>
      </c>
      <c r="D75" s="12" t="str">
        <f>IF(Tabla13[[#This Row],[Código_Actividad]]="","",'[4]Formulario PPGR1'!#REF!)</f>
        <v/>
      </c>
      <c r="E75" s="12" t="str">
        <f>IF(Tabla13[[#This Row],[Código_Actividad]]="","",'[4]Formulario PPGR1'!#REF!)</f>
        <v/>
      </c>
      <c r="F75" s="12" t="str">
        <f>IF(Tabla13[[#This Row],[Código_Actividad]]="","",'[4]Formulario PPGR1'!#REF!)</f>
        <v/>
      </c>
      <c r="G75" s="259"/>
      <c r="H75" s="255"/>
      <c r="I75" s="255"/>
      <c r="J75" s="259"/>
      <c r="K75" s="258"/>
      <c r="L75" s="257">
        <f>+Tabla13[[#This Row],[Precio Unitario]]*Tabla13[[#This Row],[Cantidad de Insumos]]</f>
        <v>0</v>
      </c>
      <c r="M75" s="256" t="str">
        <f>IFERROR(VLOOKUP($F75,[5]Insumos!$C$2:$F$522,4,FALSE),"")</f>
        <v/>
      </c>
      <c r="N75" s="255"/>
    </row>
    <row r="76" spans="2:14" ht="12.75" x14ac:dyDescent="0.2">
      <c r="B76" s="12" t="str">
        <f>IF(Tabla13[[#This Row],[Código_Actividad]]="","",CONCATENATE(Tabla13[[#This Row],[POA]],".",Tabla13[[#This Row],[SRS]],".",Tabla13[[#This Row],[AREA]],".",Tabla13[[#This Row],[TIPO]]))</f>
        <v/>
      </c>
      <c r="C76" s="12" t="str">
        <f>IF(Tabla13[[#This Row],[Código_Actividad]]="","",'[4]Formulario PPGR1'!#REF!)</f>
        <v/>
      </c>
      <c r="D76" s="12" t="str">
        <f>IF(Tabla13[[#This Row],[Código_Actividad]]="","",'[4]Formulario PPGR1'!#REF!)</f>
        <v/>
      </c>
      <c r="E76" s="12" t="str">
        <f>IF(Tabla13[[#This Row],[Código_Actividad]]="","",'[4]Formulario PPGR1'!#REF!)</f>
        <v/>
      </c>
      <c r="F76" s="12" t="str">
        <f>IF(Tabla13[[#This Row],[Código_Actividad]]="","",'[4]Formulario PPGR1'!#REF!)</f>
        <v/>
      </c>
      <c r="G76" s="259"/>
      <c r="H76" s="255"/>
      <c r="I76" s="255"/>
      <c r="J76" s="259"/>
      <c r="K76" s="258"/>
      <c r="L76" s="257">
        <f>+Tabla13[[#This Row],[Precio Unitario]]*Tabla13[[#This Row],[Cantidad de Insumos]]</f>
        <v>0</v>
      </c>
      <c r="M76" s="256" t="str">
        <f>IFERROR(VLOOKUP($F76,[5]Insumos!$C$2:$F$522,4,FALSE),"")</f>
        <v/>
      </c>
      <c r="N76" s="255"/>
    </row>
    <row r="77" spans="2:14" ht="12.75" x14ac:dyDescent="0.2">
      <c r="B77" s="12" t="str">
        <f>IF(Tabla13[[#This Row],[Código_Actividad]]="","",CONCATENATE(Tabla13[[#This Row],[POA]],".",Tabla13[[#This Row],[SRS]],".",Tabla13[[#This Row],[AREA]],".",Tabla13[[#This Row],[TIPO]]))</f>
        <v/>
      </c>
      <c r="C77" s="12" t="str">
        <f>IF(Tabla13[[#This Row],[Código_Actividad]]="","",'[4]Formulario PPGR1'!#REF!)</f>
        <v/>
      </c>
      <c r="D77" s="12" t="str">
        <f>IF(Tabla13[[#This Row],[Código_Actividad]]="","",'[4]Formulario PPGR1'!#REF!)</f>
        <v/>
      </c>
      <c r="E77" s="12" t="str">
        <f>IF(Tabla13[[#This Row],[Código_Actividad]]="","",'[4]Formulario PPGR1'!#REF!)</f>
        <v/>
      </c>
      <c r="F77" s="12" t="str">
        <f>IF(Tabla13[[#This Row],[Código_Actividad]]="","",'[4]Formulario PPGR1'!#REF!)</f>
        <v/>
      </c>
      <c r="G77" s="259"/>
      <c r="H77" s="255"/>
      <c r="I77" s="255"/>
      <c r="J77" s="259"/>
      <c r="K77" s="258"/>
      <c r="L77" s="257">
        <f>+Tabla13[[#This Row],[Precio Unitario]]*Tabla13[[#This Row],[Cantidad de Insumos]]</f>
        <v>0</v>
      </c>
      <c r="M77" s="256" t="str">
        <f>IFERROR(VLOOKUP($F77,[5]Insumos!$C$2:$F$522,4,FALSE),"")</f>
        <v/>
      </c>
      <c r="N77" s="255"/>
    </row>
    <row r="78" spans="2:14" ht="12.75" x14ac:dyDescent="0.2">
      <c r="B78" s="12" t="str">
        <f>IF(Tabla13[[#This Row],[Código_Actividad]]="","",CONCATENATE(Tabla13[[#This Row],[POA]],".",Tabla13[[#This Row],[SRS]],".",Tabla13[[#This Row],[AREA]],".",Tabla13[[#This Row],[TIPO]]))</f>
        <v/>
      </c>
      <c r="C78" s="12" t="str">
        <f>IF(Tabla13[[#This Row],[Código_Actividad]]="","",'[4]Formulario PPGR1'!#REF!)</f>
        <v/>
      </c>
      <c r="D78" s="12" t="str">
        <f>IF(Tabla13[[#This Row],[Código_Actividad]]="","",'[4]Formulario PPGR1'!#REF!)</f>
        <v/>
      </c>
      <c r="E78" s="12" t="str">
        <f>IF(Tabla13[[#This Row],[Código_Actividad]]="","",'[4]Formulario PPGR1'!#REF!)</f>
        <v/>
      </c>
      <c r="F78" s="12" t="str">
        <f>IF(Tabla13[[#This Row],[Código_Actividad]]="","",'[4]Formulario PPGR1'!#REF!)</f>
        <v/>
      </c>
      <c r="G78" s="259"/>
      <c r="H78" s="255"/>
      <c r="I78" s="255"/>
      <c r="J78" s="259"/>
      <c r="K78" s="258"/>
      <c r="L78" s="257">
        <f>+Tabla13[[#This Row],[Precio Unitario]]*Tabla13[[#This Row],[Cantidad de Insumos]]</f>
        <v>0</v>
      </c>
      <c r="M78" s="256" t="str">
        <f>IFERROR(VLOOKUP($F78,[5]Insumos!$C$2:$F$522,4,FALSE),"")</f>
        <v/>
      </c>
      <c r="N78" s="255"/>
    </row>
    <row r="79" spans="2:14" ht="12.75" x14ac:dyDescent="0.2">
      <c r="B79" s="12" t="str">
        <f>IF(Tabla13[[#This Row],[Código_Actividad]]="","",CONCATENATE(Tabla13[[#This Row],[POA]],".",Tabla13[[#This Row],[SRS]],".",Tabla13[[#This Row],[AREA]],".",Tabla13[[#This Row],[TIPO]]))</f>
        <v/>
      </c>
      <c r="C79" s="12" t="str">
        <f>IF(Tabla13[[#This Row],[Código_Actividad]]="","",'[4]Formulario PPGR1'!#REF!)</f>
        <v/>
      </c>
      <c r="D79" s="12" t="str">
        <f>IF(Tabla13[[#This Row],[Código_Actividad]]="","",'[4]Formulario PPGR1'!#REF!)</f>
        <v/>
      </c>
      <c r="E79" s="12" t="str">
        <f>IF(Tabla13[[#This Row],[Código_Actividad]]="","",'[4]Formulario PPGR1'!#REF!)</f>
        <v/>
      </c>
      <c r="F79" s="12" t="str">
        <f>IF(Tabla13[[#This Row],[Código_Actividad]]="","",'[4]Formulario PPGR1'!#REF!)</f>
        <v/>
      </c>
      <c r="G79" s="259"/>
      <c r="H79" s="255"/>
      <c r="I79" s="255"/>
      <c r="J79" s="259"/>
      <c r="K79" s="258"/>
      <c r="L79" s="257">
        <f>+Tabla13[[#This Row],[Precio Unitario]]*Tabla13[[#This Row],[Cantidad de Insumos]]</f>
        <v>0</v>
      </c>
      <c r="M79" s="256" t="str">
        <f>IFERROR(VLOOKUP($F79,[5]Insumos!$C$2:$F$522,4,FALSE),"")</f>
        <v/>
      </c>
      <c r="N79" s="255"/>
    </row>
    <row r="80" spans="2:14" ht="12.75" x14ac:dyDescent="0.2">
      <c r="B80" s="12" t="str">
        <f>IF(Tabla13[[#This Row],[Código_Actividad]]="","",CONCATENATE(Tabla13[[#This Row],[POA]],".",Tabla13[[#This Row],[SRS]],".",Tabla13[[#This Row],[AREA]],".",Tabla13[[#This Row],[TIPO]]))</f>
        <v/>
      </c>
      <c r="C80" s="12" t="str">
        <f>IF(Tabla13[[#This Row],[Código_Actividad]]="","",'[4]Formulario PPGR1'!#REF!)</f>
        <v/>
      </c>
      <c r="D80" s="12" t="str">
        <f>IF(Tabla13[[#This Row],[Código_Actividad]]="","",'[4]Formulario PPGR1'!#REF!)</f>
        <v/>
      </c>
      <c r="E80" s="12" t="str">
        <f>IF(Tabla13[[#This Row],[Código_Actividad]]="","",'[4]Formulario PPGR1'!#REF!)</f>
        <v/>
      </c>
      <c r="F80" s="12" t="str">
        <f>IF(Tabla13[[#This Row],[Código_Actividad]]="","",'[4]Formulario PPGR1'!#REF!)</f>
        <v/>
      </c>
      <c r="G80" s="259"/>
      <c r="H80" s="255"/>
      <c r="I80" s="255"/>
      <c r="J80" s="259"/>
      <c r="K80" s="258"/>
      <c r="L80" s="257">
        <f>+Tabla13[[#This Row],[Precio Unitario]]*Tabla13[[#This Row],[Cantidad de Insumos]]</f>
        <v>0</v>
      </c>
      <c r="M80" s="256" t="str">
        <f>IFERROR(VLOOKUP($F80,[5]Insumos!$C$2:$F$522,4,FALSE),"")</f>
        <v/>
      </c>
      <c r="N80" s="255"/>
    </row>
    <row r="81" spans="2:14" ht="12.75" x14ac:dyDescent="0.2">
      <c r="B81" s="12" t="str">
        <f>IF(Tabla13[[#This Row],[Código_Actividad]]="","",CONCATENATE(Tabla13[[#This Row],[POA]],".",Tabla13[[#This Row],[SRS]],".",Tabla13[[#This Row],[AREA]],".",Tabla13[[#This Row],[TIPO]]))</f>
        <v/>
      </c>
      <c r="C81" s="12" t="str">
        <f>IF(Tabla13[[#This Row],[Código_Actividad]]="","",'[4]Formulario PPGR1'!#REF!)</f>
        <v/>
      </c>
      <c r="D81" s="12" t="str">
        <f>IF(Tabla13[[#This Row],[Código_Actividad]]="","",'[4]Formulario PPGR1'!#REF!)</f>
        <v/>
      </c>
      <c r="E81" s="12" t="str">
        <f>IF(Tabla13[[#This Row],[Código_Actividad]]="","",'[4]Formulario PPGR1'!#REF!)</f>
        <v/>
      </c>
      <c r="F81" s="12" t="str">
        <f>IF(Tabla13[[#This Row],[Código_Actividad]]="","",'[4]Formulario PPGR1'!#REF!)</f>
        <v/>
      </c>
      <c r="G81" s="259"/>
      <c r="H81" s="255"/>
      <c r="I81" s="255"/>
      <c r="J81" s="259"/>
      <c r="K81" s="258"/>
      <c r="L81" s="257">
        <f>+Tabla13[[#This Row],[Precio Unitario]]*Tabla13[[#This Row],[Cantidad de Insumos]]</f>
        <v>0</v>
      </c>
      <c r="M81" s="256" t="str">
        <f>IFERROR(VLOOKUP($F81,[5]Insumos!$C$2:$F$522,4,FALSE),"")</f>
        <v/>
      </c>
      <c r="N81" s="255"/>
    </row>
    <row r="82" spans="2:14" ht="12.75" x14ac:dyDescent="0.2">
      <c r="B82" s="12" t="str">
        <f>IF(Tabla13[[#This Row],[Código_Actividad]]="","",CONCATENATE(Tabla13[[#This Row],[POA]],".",Tabla13[[#This Row],[SRS]],".",Tabla13[[#This Row],[AREA]],".",Tabla13[[#This Row],[TIPO]]))</f>
        <v/>
      </c>
      <c r="C82" s="12" t="str">
        <f>IF(Tabla13[[#This Row],[Código_Actividad]]="","",'[4]Formulario PPGR1'!#REF!)</f>
        <v/>
      </c>
      <c r="D82" s="12" t="str">
        <f>IF(Tabla13[[#This Row],[Código_Actividad]]="","",'[4]Formulario PPGR1'!#REF!)</f>
        <v/>
      </c>
      <c r="E82" s="12" t="str">
        <f>IF(Tabla13[[#This Row],[Código_Actividad]]="","",'[4]Formulario PPGR1'!#REF!)</f>
        <v/>
      </c>
      <c r="F82" s="12" t="str">
        <f>IF(Tabla13[[#This Row],[Código_Actividad]]="","",'[4]Formulario PPGR1'!#REF!)</f>
        <v/>
      </c>
      <c r="G82" s="259"/>
      <c r="H82" s="255"/>
      <c r="I82" s="255"/>
      <c r="J82" s="259"/>
      <c r="K82" s="258"/>
      <c r="L82" s="257">
        <f>+Tabla13[[#This Row],[Precio Unitario]]*Tabla13[[#This Row],[Cantidad de Insumos]]</f>
        <v>0</v>
      </c>
      <c r="M82" s="256" t="str">
        <f>IFERROR(VLOOKUP($F82,[5]Insumos!$C$2:$F$522,4,FALSE),"")</f>
        <v/>
      </c>
      <c r="N82" s="255"/>
    </row>
    <row r="83" spans="2:14" ht="12.75" x14ac:dyDescent="0.2">
      <c r="B83" s="12" t="str">
        <f>IF(Tabla13[[#This Row],[Código_Actividad]]="","",CONCATENATE(Tabla13[[#This Row],[POA]],".",Tabla13[[#This Row],[SRS]],".",Tabla13[[#This Row],[AREA]],".",Tabla13[[#This Row],[TIPO]]))</f>
        <v/>
      </c>
      <c r="C83" s="12" t="str">
        <f>IF(Tabla13[[#This Row],[Código_Actividad]]="","",'[4]Formulario PPGR1'!#REF!)</f>
        <v/>
      </c>
      <c r="D83" s="12" t="str">
        <f>IF(Tabla13[[#This Row],[Código_Actividad]]="","",'[4]Formulario PPGR1'!#REF!)</f>
        <v/>
      </c>
      <c r="E83" s="12" t="str">
        <f>IF(Tabla13[[#This Row],[Código_Actividad]]="","",'[4]Formulario PPGR1'!#REF!)</f>
        <v/>
      </c>
      <c r="F83" s="12" t="str">
        <f>IF(Tabla13[[#This Row],[Código_Actividad]]="","",'[4]Formulario PPGR1'!#REF!)</f>
        <v/>
      </c>
      <c r="G83" s="259"/>
      <c r="H83" s="255"/>
      <c r="I83" s="255"/>
      <c r="J83" s="259"/>
      <c r="K83" s="258"/>
      <c r="L83" s="257">
        <f>+Tabla13[[#This Row],[Precio Unitario]]*Tabla13[[#This Row],[Cantidad de Insumos]]</f>
        <v>0</v>
      </c>
      <c r="M83" s="256" t="str">
        <f>IFERROR(VLOOKUP($F83,[5]Insumos!$C$2:$F$522,4,FALSE),"")</f>
        <v/>
      </c>
      <c r="N83" s="255"/>
    </row>
    <row r="84" spans="2:14" ht="12.75" x14ac:dyDescent="0.2">
      <c r="B84" s="12" t="str">
        <f>IF(Tabla13[[#This Row],[Código_Actividad]]="","",CONCATENATE(Tabla13[[#This Row],[POA]],".",Tabla13[[#This Row],[SRS]],".",Tabla13[[#This Row],[AREA]],".",Tabla13[[#This Row],[TIPO]]))</f>
        <v/>
      </c>
      <c r="C84" s="12" t="str">
        <f>IF(Tabla13[[#This Row],[Código_Actividad]]="","",'[4]Formulario PPGR1'!#REF!)</f>
        <v/>
      </c>
      <c r="D84" s="12" t="str">
        <f>IF(Tabla13[[#This Row],[Código_Actividad]]="","",'[4]Formulario PPGR1'!#REF!)</f>
        <v/>
      </c>
      <c r="E84" s="12" t="str">
        <f>IF(Tabla13[[#This Row],[Código_Actividad]]="","",'[4]Formulario PPGR1'!#REF!)</f>
        <v/>
      </c>
      <c r="F84" s="12" t="str">
        <f>IF(Tabla13[[#This Row],[Código_Actividad]]="","",'[4]Formulario PPGR1'!#REF!)</f>
        <v/>
      </c>
      <c r="G84" s="259"/>
      <c r="H84" s="255"/>
      <c r="I84" s="255"/>
      <c r="J84" s="259"/>
      <c r="K84" s="258"/>
      <c r="L84" s="257">
        <f>+Tabla13[[#This Row],[Precio Unitario]]*Tabla13[[#This Row],[Cantidad de Insumos]]</f>
        <v>0</v>
      </c>
      <c r="M84" s="256" t="str">
        <f>IFERROR(VLOOKUP($F84,[5]Insumos!$C$2:$F$522,4,FALSE),"")</f>
        <v/>
      </c>
      <c r="N84" s="255"/>
    </row>
    <row r="85" spans="2:14" ht="12.75" x14ac:dyDescent="0.2">
      <c r="B85" s="12" t="str">
        <f>IF(Tabla13[[#This Row],[Código_Actividad]]="","",CONCATENATE(Tabla13[[#This Row],[POA]],".",Tabla13[[#This Row],[SRS]],".",Tabla13[[#This Row],[AREA]],".",Tabla13[[#This Row],[TIPO]]))</f>
        <v/>
      </c>
      <c r="C85" s="12" t="str">
        <f>IF(Tabla13[[#This Row],[Código_Actividad]]="","",'[4]Formulario PPGR1'!#REF!)</f>
        <v/>
      </c>
      <c r="D85" s="12" t="str">
        <f>IF(Tabla13[[#This Row],[Código_Actividad]]="","",'[4]Formulario PPGR1'!#REF!)</f>
        <v/>
      </c>
      <c r="E85" s="12" t="str">
        <f>IF(Tabla13[[#This Row],[Código_Actividad]]="","",'[4]Formulario PPGR1'!#REF!)</f>
        <v/>
      </c>
      <c r="F85" s="12" t="str">
        <f>IF(Tabla13[[#This Row],[Código_Actividad]]="","",'[4]Formulario PPGR1'!#REF!)</f>
        <v/>
      </c>
      <c r="G85" s="259"/>
      <c r="H85" s="255"/>
      <c r="I85" s="255"/>
      <c r="J85" s="259"/>
      <c r="K85" s="258"/>
      <c r="L85" s="257">
        <f>+Tabla13[[#This Row],[Precio Unitario]]*Tabla13[[#This Row],[Cantidad de Insumos]]</f>
        <v>0</v>
      </c>
      <c r="M85" s="256" t="str">
        <f>IFERROR(VLOOKUP($F85,[5]Insumos!$C$2:$F$522,4,FALSE),"")</f>
        <v/>
      </c>
      <c r="N85" s="255"/>
    </row>
    <row r="86" spans="2:14" ht="12.75" x14ac:dyDescent="0.2">
      <c r="B86" s="12" t="str">
        <f>IF(Tabla13[[#This Row],[Código_Actividad]]="","",CONCATENATE(Tabla13[[#This Row],[POA]],".",Tabla13[[#This Row],[SRS]],".",Tabla13[[#This Row],[AREA]],".",Tabla13[[#This Row],[TIPO]]))</f>
        <v/>
      </c>
      <c r="C86" s="12" t="str">
        <f>IF(Tabla13[[#This Row],[Código_Actividad]]="","",'[4]Formulario PPGR1'!#REF!)</f>
        <v/>
      </c>
      <c r="D86" s="12" t="str">
        <f>IF(Tabla13[[#This Row],[Código_Actividad]]="","",'[4]Formulario PPGR1'!#REF!)</f>
        <v/>
      </c>
      <c r="E86" s="12" t="str">
        <f>IF(Tabla13[[#This Row],[Código_Actividad]]="","",'[4]Formulario PPGR1'!#REF!)</f>
        <v/>
      </c>
      <c r="F86" s="12" t="str">
        <f>IF(Tabla13[[#This Row],[Código_Actividad]]="","",'[4]Formulario PPGR1'!#REF!)</f>
        <v/>
      </c>
      <c r="G86" s="259"/>
      <c r="H86" s="255"/>
      <c r="I86" s="255"/>
      <c r="J86" s="259"/>
      <c r="K86" s="258"/>
      <c r="L86" s="257">
        <f>+Tabla13[[#This Row],[Precio Unitario]]*Tabla13[[#This Row],[Cantidad de Insumos]]</f>
        <v>0</v>
      </c>
      <c r="M86" s="256" t="str">
        <f>IFERROR(VLOOKUP($F86,[5]Insumos!$C$2:$F$522,4,FALSE),"")</f>
        <v/>
      </c>
      <c r="N86" s="255"/>
    </row>
    <row r="87" spans="2:14" ht="12.75" x14ac:dyDescent="0.2">
      <c r="B87" s="12" t="str">
        <f>IF(Tabla13[[#This Row],[Código_Actividad]]="","",CONCATENATE(Tabla13[[#This Row],[POA]],".",Tabla13[[#This Row],[SRS]],".",Tabla13[[#This Row],[AREA]],".",Tabla13[[#This Row],[TIPO]]))</f>
        <v/>
      </c>
      <c r="C87" s="12" t="str">
        <f>IF(Tabla13[[#This Row],[Código_Actividad]]="","",'[4]Formulario PPGR1'!#REF!)</f>
        <v/>
      </c>
      <c r="D87" s="12" t="str">
        <f>IF(Tabla13[[#This Row],[Código_Actividad]]="","",'[4]Formulario PPGR1'!#REF!)</f>
        <v/>
      </c>
      <c r="E87" s="12" t="str">
        <f>IF(Tabla13[[#This Row],[Código_Actividad]]="","",'[4]Formulario PPGR1'!#REF!)</f>
        <v/>
      </c>
      <c r="F87" s="12" t="str">
        <f>IF(Tabla13[[#This Row],[Código_Actividad]]="","",'[4]Formulario PPGR1'!#REF!)</f>
        <v/>
      </c>
      <c r="G87" s="259"/>
      <c r="H87" s="255"/>
      <c r="I87" s="255"/>
      <c r="J87" s="259"/>
      <c r="K87" s="258"/>
      <c r="L87" s="257">
        <f>+Tabla13[[#This Row],[Precio Unitario]]*Tabla13[[#This Row],[Cantidad de Insumos]]</f>
        <v>0</v>
      </c>
      <c r="M87" s="256" t="str">
        <f>IFERROR(VLOOKUP($F87,[5]Insumos!$C$2:$F$522,4,FALSE),"")</f>
        <v/>
      </c>
      <c r="N87" s="255"/>
    </row>
    <row r="88" spans="2:14" ht="12.75" x14ac:dyDescent="0.2">
      <c r="B88" s="12" t="str">
        <f>IF(Tabla13[[#This Row],[Código_Actividad]]="","",CONCATENATE(Tabla13[[#This Row],[POA]],".",Tabla13[[#This Row],[SRS]],".",Tabla13[[#This Row],[AREA]],".",Tabla13[[#This Row],[TIPO]]))</f>
        <v/>
      </c>
      <c r="C88" s="12" t="str">
        <f>IF(Tabla13[[#This Row],[Código_Actividad]]="","",'[4]Formulario PPGR1'!#REF!)</f>
        <v/>
      </c>
      <c r="D88" s="12" t="str">
        <f>IF(Tabla13[[#This Row],[Código_Actividad]]="","",'[4]Formulario PPGR1'!#REF!)</f>
        <v/>
      </c>
      <c r="E88" s="12" t="str">
        <f>IF(Tabla13[[#This Row],[Código_Actividad]]="","",'[4]Formulario PPGR1'!#REF!)</f>
        <v/>
      </c>
      <c r="F88" s="12" t="str">
        <f>IF(Tabla13[[#This Row],[Código_Actividad]]="","",'[4]Formulario PPGR1'!#REF!)</f>
        <v/>
      </c>
      <c r="G88" s="259"/>
      <c r="H88" s="255"/>
      <c r="I88" s="255"/>
      <c r="J88" s="259"/>
      <c r="K88" s="258"/>
      <c r="L88" s="257">
        <f>+Tabla13[[#This Row],[Precio Unitario]]*Tabla13[[#This Row],[Cantidad de Insumos]]</f>
        <v>0</v>
      </c>
      <c r="M88" s="256" t="str">
        <f>IFERROR(VLOOKUP($F88,[5]Insumos!$C$2:$F$522,4,FALSE),"")</f>
        <v/>
      </c>
      <c r="N88" s="255"/>
    </row>
    <row r="89" spans="2:14" ht="12.75" x14ac:dyDescent="0.2">
      <c r="B89" s="12" t="str">
        <f>IF(Tabla13[[#This Row],[Código_Actividad]]="","",CONCATENATE(Tabla13[[#This Row],[POA]],".",Tabla13[[#This Row],[SRS]],".",Tabla13[[#This Row],[AREA]],".",Tabla13[[#This Row],[TIPO]]))</f>
        <v/>
      </c>
      <c r="C89" s="12" t="str">
        <f>IF(Tabla13[[#This Row],[Código_Actividad]]="","",'[4]Formulario PPGR1'!#REF!)</f>
        <v/>
      </c>
      <c r="D89" s="12" t="str">
        <f>IF(Tabla13[[#This Row],[Código_Actividad]]="","",'[4]Formulario PPGR1'!#REF!)</f>
        <v/>
      </c>
      <c r="E89" s="12" t="str">
        <f>IF(Tabla13[[#This Row],[Código_Actividad]]="","",'[4]Formulario PPGR1'!#REF!)</f>
        <v/>
      </c>
      <c r="F89" s="12" t="str">
        <f>IF(Tabla13[[#This Row],[Código_Actividad]]="","",'[4]Formulario PPGR1'!#REF!)</f>
        <v/>
      </c>
      <c r="G89" s="259"/>
      <c r="H89" s="255"/>
      <c r="I89" s="255"/>
      <c r="J89" s="259"/>
      <c r="K89" s="258"/>
      <c r="L89" s="257">
        <f>+Tabla13[[#This Row],[Precio Unitario]]*Tabla13[[#This Row],[Cantidad de Insumos]]</f>
        <v>0</v>
      </c>
      <c r="M89" s="256" t="str">
        <f>IFERROR(VLOOKUP($F89,[5]Insumos!$C$2:$F$522,4,FALSE),"")</f>
        <v/>
      </c>
      <c r="N89" s="255"/>
    </row>
    <row r="90" spans="2:14" ht="12.75" x14ac:dyDescent="0.2">
      <c r="B90" s="12" t="str">
        <f>IF(Tabla13[[#This Row],[Código_Actividad]]="","",CONCATENATE(Tabla13[[#This Row],[POA]],".",Tabla13[[#This Row],[SRS]],".",Tabla13[[#This Row],[AREA]],".",Tabla13[[#This Row],[TIPO]]))</f>
        <v/>
      </c>
      <c r="C90" s="12" t="str">
        <f>IF(Tabla13[[#This Row],[Código_Actividad]]="","",'[4]Formulario PPGR1'!#REF!)</f>
        <v/>
      </c>
      <c r="D90" s="12" t="str">
        <f>IF(Tabla13[[#This Row],[Código_Actividad]]="","",'[4]Formulario PPGR1'!#REF!)</f>
        <v/>
      </c>
      <c r="E90" s="12" t="str">
        <f>IF(Tabla13[[#This Row],[Código_Actividad]]="","",'[4]Formulario PPGR1'!#REF!)</f>
        <v/>
      </c>
      <c r="F90" s="12" t="str">
        <f>IF(Tabla13[[#This Row],[Código_Actividad]]="","",'[4]Formulario PPGR1'!#REF!)</f>
        <v/>
      </c>
      <c r="G90" s="259"/>
      <c r="H90" s="255"/>
      <c r="I90" s="255"/>
      <c r="J90" s="259"/>
      <c r="K90" s="258"/>
      <c r="L90" s="257">
        <f>+Tabla13[[#This Row],[Precio Unitario]]*Tabla13[[#This Row],[Cantidad de Insumos]]</f>
        <v>0</v>
      </c>
      <c r="M90" s="256" t="str">
        <f>IFERROR(VLOOKUP($F90,[5]Insumos!$C$2:$F$522,4,FALSE),"")</f>
        <v/>
      </c>
      <c r="N90" s="255"/>
    </row>
    <row r="91" spans="2:14" ht="12.75" x14ac:dyDescent="0.2">
      <c r="B91" s="12" t="str">
        <f>IF(Tabla13[[#This Row],[Código_Actividad]]="","",CONCATENATE(Tabla13[[#This Row],[POA]],".",Tabla13[[#This Row],[SRS]],".",Tabla13[[#This Row],[AREA]],".",Tabla13[[#This Row],[TIPO]]))</f>
        <v/>
      </c>
      <c r="C91" s="12" t="str">
        <f>IF(Tabla13[[#This Row],[Código_Actividad]]="","",'[4]Formulario PPGR1'!#REF!)</f>
        <v/>
      </c>
      <c r="D91" s="12" t="str">
        <f>IF(Tabla13[[#This Row],[Código_Actividad]]="","",'[4]Formulario PPGR1'!#REF!)</f>
        <v/>
      </c>
      <c r="E91" s="12" t="str">
        <f>IF(Tabla13[[#This Row],[Código_Actividad]]="","",'[4]Formulario PPGR1'!#REF!)</f>
        <v/>
      </c>
      <c r="F91" s="12" t="str">
        <f>IF(Tabla13[[#This Row],[Código_Actividad]]="","",'[4]Formulario PPGR1'!#REF!)</f>
        <v/>
      </c>
      <c r="G91" s="259"/>
      <c r="H91" s="255"/>
      <c r="I91" s="255"/>
      <c r="J91" s="259"/>
      <c r="K91" s="258"/>
      <c r="L91" s="257">
        <f>+Tabla13[[#This Row],[Precio Unitario]]*Tabla13[[#This Row],[Cantidad de Insumos]]</f>
        <v>0</v>
      </c>
      <c r="M91" s="256" t="str">
        <f>IFERROR(VLOOKUP($F91,[5]Insumos!$C$2:$F$522,4,FALSE),"")</f>
        <v/>
      </c>
      <c r="N91" s="255"/>
    </row>
    <row r="92" spans="2:14" ht="12.75" x14ac:dyDescent="0.2">
      <c r="B92" s="12" t="str">
        <f>IF(Tabla13[[#This Row],[Código_Actividad]]="","",CONCATENATE(Tabla13[[#This Row],[POA]],".",Tabla13[[#This Row],[SRS]],".",Tabla13[[#This Row],[AREA]],".",Tabla13[[#This Row],[TIPO]]))</f>
        <v/>
      </c>
      <c r="C92" s="12" t="str">
        <f>IF(Tabla13[[#This Row],[Código_Actividad]]="","",'[4]Formulario PPGR1'!#REF!)</f>
        <v/>
      </c>
      <c r="D92" s="12" t="str">
        <f>IF(Tabla13[[#This Row],[Código_Actividad]]="","",'[4]Formulario PPGR1'!#REF!)</f>
        <v/>
      </c>
      <c r="E92" s="12" t="str">
        <f>IF(Tabla13[[#This Row],[Código_Actividad]]="","",'[4]Formulario PPGR1'!#REF!)</f>
        <v/>
      </c>
      <c r="F92" s="12" t="str">
        <f>IF(Tabla13[[#This Row],[Código_Actividad]]="","",'[4]Formulario PPGR1'!#REF!)</f>
        <v/>
      </c>
      <c r="G92" s="259"/>
      <c r="H92" s="255"/>
      <c r="I92" s="255"/>
      <c r="J92" s="259"/>
      <c r="K92" s="258"/>
      <c r="L92" s="257">
        <f>+Tabla13[[#This Row],[Precio Unitario]]*Tabla13[[#This Row],[Cantidad de Insumos]]</f>
        <v>0</v>
      </c>
      <c r="M92" s="256" t="str">
        <f>IFERROR(VLOOKUP($F92,[5]Insumos!$C$2:$F$522,4,FALSE),"")</f>
        <v/>
      </c>
      <c r="N92" s="255"/>
    </row>
    <row r="93" spans="2:14" ht="12.75" x14ac:dyDescent="0.2">
      <c r="B93" s="12" t="str">
        <f>IF(Tabla13[[#This Row],[Código_Actividad]]="","",CONCATENATE(Tabla13[[#This Row],[POA]],".",Tabla13[[#This Row],[SRS]],".",Tabla13[[#This Row],[AREA]],".",Tabla13[[#This Row],[TIPO]]))</f>
        <v/>
      </c>
      <c r="C93" s="12" t="str">
        <f>IF(Tabla13[[#This Row],[Código_Actividad]]="","",'[4]Formulario PPGR1'!#REF!)</f>
        <v/>
      </c>
      <c r="D93" s="12" t="str">
        <f>IF(Tabla13[[#This Row],[Código_Actividad]]="","",'[4]Formulario PPGR1'!#REF!)</f>
        <v/>
      </c>
      <c r="E93" s="12" t="str">
        <f>IF(Tabla13[[#This Row],[Código_Actividad]]="","",'[4]Formulario PPGR1'!#REF!)</f>
        <v/>
      </c>
      <c r="F93" s="12" t="str">
        <f>IF(Tabla13[[#This Row],[Código_Actividad]]="","",'[4]Formulario PPGR1'!#REF!)</f>
        <v/>
      </c>
      <c r="G93" s="259"/>
      <c r="H93" s="255"/>
      <c r="I93" s="255"/>
      <c r="J93" s="259"/>
      <c r="K93" s="258"/>
      <c r="L93" s="257">
        <f>+Tabla13[[#This Row],[Precio Unitario]]*Tabla13[[#This Row],[Cantidad de Insumos]]</f>
        <v>0</v>
      </c>
      <c r="M93" s="256" t="str">
        <f>IFERROR(VLOOKUP($F93,[5]Insumos!$C$2:$F$522,4,FALSE),"")</f>
        <v/>
      </c>
      <c r="N93" s="255"/>
    </row>
    <row r="94" spans="2:14" ht="12.75" x14ac:dyDescent="0.2">
      <c r="B94" s="12" t="str">
        <f>IF(Tabla13[[#This Row],[Código_Actividad]]="","",CONCATENATE(Tabla13[[#This Row],[POA]],".",Tabla13[[#This Row],[SRS]],".",Tabla13[[#This Row],[AREA]],".",Tabla13[[#This Row],[TIPO]]))</f>
        <v/>
      </c>
      <c r="C94" s="12" t="str">
        <f>IF(Tabla13[[#This Row],[Código_Actividad]]="","",'[4]Formulario PPGR1'!#REF!)</f>
        <v/>
      </c>
      <c r="D94" s="12" t="str">
        <f>IF(Tabla13[[#This Row],[Código_Actividad]]="","",'[4]Formulario PPGR1'!#REF!)</f>
        <v/>
      </c>
      <c r="E94" s="12" t="str">
        <f>IF(Tabla13[[#This Row],[Código_Actividad]]="","",'[4]Formulario PPGR1'!#REF!)</f>
        <v/>
      </c>
      <c r="F94" s="12" t="str">
        <f>IF(Tabla13[[#This Row],[Código_Actividad]]="","",'[4]Formulario PPGR1'!#REF!)</f>
        <v/>
      </c>
      <c r="G94" s="259"/>
      <c r="H94" s="255"/>
      <c r="I94" s="255"/>
      <c r="J94" s="259"/>
      <c r="K94" s="258"/>
      <c r="L94" s="257">
        <f>+Tabla13[[#This Row],[Precio Unitario]]*Tabla13[[#This Row],[Cantidad de Insumos]]</f>
        <v>0</v>
      </c>
      <c r="M94" s="256" t="str">
        <f>IFERROR(VLOOKUP($F94,[5]Insumos!$C$2:$F$522,4,FALSE),"")</f>
        <v/>
      </c>
      <c r="N94" s="255"/>
    </row>
    <row r="95" spans="2:14" ht="12.75" x14ac:dyDescent="0.2">
      <c r="B95" s="12" t="str">
        <f>IF(Tabla13[[#This Row],[Código_Actividad]]="","",CONCATENATE(Tabla13[[#This Row],[POA]],".",Tabla13[[#This Row],[SRS]],".",Tabla13[[#This Row],[AREA]],".",Tabla13[[#This Row],[TIPO]]))</f>
        <v/>
      </c>
      <c r="C95" s="12" t="str">
        <f>IF(Tabla13[[#This Row],[Código_Actividad]]="","",'[4]Formulario PPGR1'!#REF!)</f>
        <v/>
      </c>
      <c r="D95" s="12" t="str">
        <f>IF(Tabla13[[#This Row],[Código_Actividad]]="","",'[4]Formulario PPGR1'!#REF!)</f>
        <v/>
      </c>
      <c r="E95" s="12" t="str">
        <f>IF(Tabla13[[#This Row],[Código_Actividad]]="","",'[4]Formulario PPGR1'!#REF!)</f>
        <v/>
      </c>
      <c r="F95" s="12" t="str">
        <f>IF(Tabla13[[#This Row],[Código_Actividad]]="","",'[4]Formulario PPGR1'!#REF!)</f>
        <v/>
      </c>
      <c r="G95" s="259"/>
      <c r="H95" s="255"/>
      <c r="I95" s="255"/>
      <c r="J95" s="259"/>
      <c r="K95" s="258"/>
      <c r="L95" s="257">
        <f>+Tabla13[[#This Row],[Precio Unitario]]*Tabla13[[#This Row],[Cantidad de Insumos]]</f>
        <v>0</v>
      </c>
      <c r="M95" s="256" t="str">
        <f>IFERROR(VLOOKUP($F95,[5]Insumos!$C$2:$F$522,4,FALSE),"")</f>
        <v/>
      </c>
      <c r="N95" s="255"/>
    </row>
    <row r="96" spans="2:14" ht="12.75" x14ac:dyDescent="0.2">
      <c r="B96" s="12" t="str">
        <f>IF(Tabla13[[#This Row],[Código_Actividad]]="","",CONCATENATE(Tabla13[[#This Row],[POA]],".",Tabla13[[#This Row],[SRS]],".",Tabla13[[#This Row],[AREA]],".",Tabla13[[#This Row],[TIPO]]))</f>
        <v/>
      </c>
      <c r="C96" s="12" t="str">
        <f>IF(Tabla13[[#This Row],[Código_Actividad]]="","",'[4]Formulario PPGR1'!#REF!)</f>
        <v/>
      </c>
      <c r="D96" s="12" t="str">
        <f>IF(Tabla13[[#This Row],[Código_Actividad]]="","",'[4]Formulario PPGR1'!#REF!)</f>
        <v/>
      </c>
      <c r="E96" s="12" t="str">
        <f>IF(Tabla13[[#This Row],[Código_Actividad]]="","",'[4]Formulario PPGR1'!#REF!)</f>
        <v/>
      </c>
      <c r="F96" s="12" t="str">
        <f>IF(Tabla13[[#This Row],[Código_Actividad]]="","",'[4]Formulario PPGR1'!#REF!)</f>
        <v/>
      </c>
      <c r="G96" s="259"/>
      <c r="H96" s="255"/>
      <c r="I96" s="255"/>
      <c r="J96" s="259"/>
      <c r="K96" s="258"/>
      <c r="L96" s="257">
        <f>+Tabla13[[#This Row],[Precio Unitario]]*Tabla13[[#This Row],[Cantidad de Insumos]]</f>
        <v>0</v>
      </c>
      <c r="M96" s="256" t="str">
        <f>IFERROR(VLOOKUP($F96,[5]Insumos!$C$2:$F$522,4,FALSE),"")</f>
        <v/>
      </c>
      <c r="N96" s="255"/>
    </row>
    <row r="97" spans="2:14" ht="12.75" x14ac:dyDescent="0.2">
      <c r="B97" s="12" t="str">
        <f>IF(Tabla13[[#This Row],[Código_Actividad]]="","",CONCATENATE(Tabla13[[#This Row],[POA]],".",Tabla13[[#This Row],[SRS]],".",Tabla13[[#This Row],[AREA]],".",Tabla13[[#This Row],[TIPO]]))</f>
        <v/>
      </c>
      <c r="C97" s="12" t="str">
        <f>IF(Tabla13[[#This Row],[Código_Actividad]]="","",'[4]Formulario PPGR1'!#REF!)</f>
        <v/>
      </c>
      <c r="D97" s="12" t="str">
        <f>IF(Tabla13[[#This Row],[Código_Actividad]]="","",'[4]Formulario PPGR1'!#REF!)</f>
        <v/>
      </c>
      <c r="E97" s="12" t="str">
        <f>IF(Tabla13[[#This Row],[Código_Actividad]]="","",'[4]Formulario PPGR1'!#REF!)</f>
        <v/>
      </c>
      <c r="F97" s="12" t="str">
        <f>IF(Tabla13[[#This Row],[Código_Actividad]]="","",'[4]Formulario PPGR1'!#REF!)</f>
        <v/>
      </c>
      <c r="G97" s="259"/>
      <c r="H97" s="255"/>
      <c r="I97" s="255"/>
      <c r="J97" s="259"/>
      <c r="K97" s="258"/>
      <c r="L97" s="257">
        <f>+Tabla13[[#This Row],[Precio Unitario]]*Tabla13[[#This Row],[Cantidad de Insumos]]</f>
        <v>0</v>
      </c>
      <c r="M97" s="256" t="str">
        <f>IFERROR(VLOOKUP($F97,[5]Insumos!$C$2:$F$522,4,FALSE),"")</f>
        <v/>
      </c>
      <c r="N97" s="255"/>
    </row>
    <row r="98" spans="2:14" ht="12.75" x14ac:dyDescent="0.2">
      <c r="B98" s="12" t="str">
        <f>IF(Tabla13[[#This Row],[Código_Actividad]]="","",CONCATENATE(Tabla13[[#This Row],[POA]],".",Tabla13[[#This Row],[SRS]],".",Tabla13[[#This Row],[AREA]],".",Tabla13[[#This Row],[TIPO]]))</f>
        <v/>
      </c>
      <c r="C98" s="12" t="str">
        <f>IF(Tabla13[[#This Row],[Código_Actividad]]="","",'[4]Formulario PPGR1'!#REF!)</f>
        <v/>
      </c>
      <c r="D98" s="12" t="str">
        <f>IF(Tabla13[[#This Row],[Código_Actividad]]="","",'[4]Formulario PPGR1'!#REF!)</f>
        <v/>
      </c>
      <c r="E98" s="12" t="str">
        <f>IF(Tabla13[[#This Row],[Código_Actividad]]="","",'[4]Formulario PPGR1'!#REF!)</f>
        <v/>
      </c>
      <c r="F98" s="12" t="str">
        <f>IF(Tabla13[[#This Row],[Código_Actividad]]="","",'[4]Formulario PPGR1'!#REF!)</f>
        <v/>
      </c>
      <c r="G98" s="259"/>
      <c r="H98" s="255"/>
      <c r="I98" s="255"/>
      <c r="J98" s="259"/>
      <c r="K98" s="258"/>
      <c r="L98" s="257">
        <f>+Tabla13[[#This Row],[Precio Unitario]]*Tabla13[[#This Row],[Cantidad de Insumos]]</f>
        <v>0</v>
      </c>
      <c r="M98" s="256" t="str">
        <f>IFERROR(VLOOKUP($F98,[5]Insumos!$C$2:$F$522,4,FALSE),"")</f>
        <v/>
      </c>
      <c r="N98" s="255"/>
    </row>
    <row r="99" spans="2:14" ht="12.75" x14ac:dyDescent="0.2">
      <c r="B99" s="12" t="str">
        <f>IF(Tabla13[[#This Row],[Código_Actividad]]="","",CONCATENATE(Tabla13[[#This Row],[POA]],".",Tabla13[[#This Row],[SRS]],".",Tabla13[[#This Row],[AREA]],".",Tabla13[[#This Row],[TIPO]]))</f>
        <v/>
      </c>
      <c r="C99" s="12" t="str">
        <f>IF(Tabla13[[#This Row],[Código_Actividad]]="","",'[4]Formulario PPGR1'!#REF!)</f>
        <v/>
      </c>
      <c r="D99" s="12" t="str">
        <f>IF(Tabla13[[#This Row],[Código_Actividad]]="","",'[4]Formulario PPGR1'!#REF!)</f>
        <v/>
      </c>
      <c r="E99" s="12" t="str">
        <f>IF(Tabla13[[#This Row],[Código_Actividad]]="","",'[4]Formulario PPGR1'!#REF!)</f>
        <v/>
      </c>
      <c r="F99" s="12" t="str">
        <f>IF(Tabla13[[#This Row],[Código_Actividad]]="","",'[4]Formulario PPGR1'!#REF!)</f>
        <v/>
      </c>
      <c r="G99" s="259"/>
      <c r="H99" s="255"/>
      <c r="I99" s="255"/>
      <c r="J99" s="259"/>
      <c r="K99" s="258"/>
      <c r="L99" s="257">
        <f>+Tabla13[[#This Row],[Precio Unitario]]*Tabla13[[#This Row],[Cantidad de Insumos]]</f>
        <v>0</v>
      </c>
      <c r="M99" s="256" t="str">
        <f>IFERROR(VLOOKUP($F99,[5]Insumos!$C$2:$F$522,4,FALSE),"")</f>
        <v/>
      </c>
      <c r="N99" s="255"/>
    </row>
    <row r="100" spans="2:14" ht="12.75" x14ac:dyDescent="0.2">
      <c r="B100" s="12" t="str">
        <f>IF(Tabla13[[#This Row],[Código_Actividad]]="","",CONCATENATE(Tabla13[[#This Row],[POA]],".",Tabla13[[#This Row],[SRS]],".",Tabla13[[#This Row],[AREA]],".",Tabla13[[#This Row],[TIPO]]))</f>
        <v/>
      </c>
      <c r="C100" s="12" t="str">
        <f>IF(Tabla13[[#This Row],[Código_Actividad]]="","",'[4]Formulario PPGR1'!#REF!)</f>
        <v/>
      </c>
      <c r="D100" s="12" t="str">
        <f>IF(Tabla13[[#This Row],[Código_Actividad]]="","",'[4]Formulario PPGR1'!#REF!)</f>
        <v/>
      </c>
      <c r="E100" s="12" t="str">
        <f>IF(Tabla13[[#This Row],[Código_Actividad]]="","",'[4]Formulario PPGR1'!#REF!)</f>
        <v/>
      </c>
      <c r="F100" s="12" t="str">
        <f>IF(Tabla13[[#This Row],[Código_Actividad]]="","",'[4]Formulario PPGR1'!#REF!)</f>
        <v/>
      </c>
      <c r="G100" s="259"/>
      <c r="H100" s="255"/>
      <c r="I100" s="255"/>
      <c r="J100" s="259"/>
      <c r="K100" s="258"/>
      <c r="L100" s="257">
        <f>+Tabla13[[#This Row],[Precio Unitario]]*Tabla13[[#This Row],[Cantidad de Insumos]]</f>
        <v>0</v>
      </c>
      <c r="M100" s="256" t="str">
        <f>IFERROR(VLOOKUP($F100,[5]Insumos!$C$2:$F$522,4,FALSE),"")</f>
        <v/>
      </c>
      <c r="N100" s="255"/>
    </row>
    <row r="101" spans="2:14" ht="12.75" x14ac:dyDescent="0.2">
      <c r="B101" s="12" t="str">
        <f>IF(Tabla13[[#This Row],[Código_Actividad]]="","",CONCATENATE(Tabla13[[#This Row],[POA]],".",Tabla13[[#This Row],[SRS]],".",Tabla13[[#This Row],[AREA]],".",Tabla13[[#This Row],[TIPO]]))</f>
        <v/>
      </c>
      <c r="C101" s="12" t="str">
        <f>IF(Tabla13[[#This Row],[Código_Actividad]]="","",'[4]Formulario PPGR1'!#REF!)</f>
        <v/>
      </c>
      <c r="D101" s="12" t="str">
        <f>IF(Tabla13[[#This Row],[Código_Actividad]]="","",'[4]Formulario PPGR1'!#REF!)</f>
        <v/>
      </c>
      <c r="E101" s="12" t="str">
        <f>IF(Tabla13[[#This Row],[Código_Actividad]]="","",'[4]Formulario PPGR1'!#REF!)</f>
        <v/>
      </c>
      <c r="F101" s="12" t="str">
        <f>IF(Tabla13[[#This Row],[Código_Actividad]]="","",'[4]Formulario PPGR1'!#REF!)</f>
        <v/>
      </c>
      <c r="G101" s="259"/>
      <c r="H101" s="255"/>
      <c r="I101" s="255"/>
      <c r="J101" s="259"/>
      <c r="K101" s="258"/>
      <c r="L101" s="257">
        <f>+Tabla13[[#This Row],[Precio Unitario]]*Tabla13[[#This Row],[Cantidad de Insumos]]</f>
        <v>0</v>
      </c>
      <c r="M101" s="256" t="str">
        <f>IFERROR(VLOOKUP($F101,[5]Insumos!$C$2:$F$522,4,FALSE),"")</f>
        <v/>
      </c>
      <c r="N101" s="255"/>
    </row>
    <row r="102" spans="2:14" ht="12.75" x14ac:dyDescent="0.2">
      <c r="B102" s="12" t="str">
        <f>IF(Tabla13[[#This Row],[Código_Actividad]]="","",CONCATENATE(Tabla13[[#This Row],[POA]],".",Tabla13[[#This Row],[SRS]],".",Tabla13[[#This Row],[AREA]],".",Tabla13[[#This Row],[TIPO]]))</f>
        <v/>
      </c>
      <c r="C102" s="12" t="str">
        <f>IF(Tabla13[[#This Row],[Código_Actividad]]="","",'[4]Formulario PPGR1'!#REF!)</f>
        <v/>
      </c>
      <c r="D102" s="12" t="str">
        <f>IF(Tabla13[[#This Row],[Código_Actividad]]="","",'[4]Formulario PPGR1'!#REF!)</f>
        <v/>
      </c>
      <c r="E102" s="12" t="str">
        <f>IF(Tabla13[[#This Row],[Código_Actividad]]="","",'[4]Formulario PPGR1'!#REF!)</f>
        <v/>
      </c>
      <c r="F102" s="12" t="str">
        <f>IF(Tabla13[[#This Row],[Código_Actividad]]="","",'[4]Formulario PPGR1'!#REF!)</f>
        <v/>
      </c>
      <c r="G102" s="259"/>
      <c r="H102" s="255"/>
      <c r="I102" s="255"/>
      <c r="J102" s="259"/>
      <c r="K102" s="258"/>
      <c r="L102" s="257">
        <f>+Tabla13[[#This Row],[Precio Unitario]]*Tabla13[[#This Row],[Cantidad de Insumos]]</f>
        <v>0</v>
      </c>
      <c r="M102" s="256" t="str">
        <f>IFERROR(VLOOKUP($F102,[5]Insumos!$C$2:$F$522,4,FALSE),"")</f>
        <v/>
      </c>
      <c r="N102" s="255"/>
    </row>
    <row r="103" spans="2:14" ht="12.75" x14ac:dyDescent="0.2">
      <c r="B103" s="12" t="str">
        <f>IF(Tabla13[[#This Row],[Código_Actividad]]="","",CONCATENATE(Tabla13[[#This Row],[POA]],".",Tabla13[[#This Row],[SRS]],".",Tabla13[[#This Row],[AREA]],".",Tabla13[[#This Row],[TIPO]]))</f>
        <v/>
      </c>
      <c r="C103" s="12" t="str">
        <f>IF(Tabla13[[#This Row],[Código_Actividad]]="","",'[4]Formulario PPGR1'!#REF!)</f>
        <v/>
      </c>
      <c r="D103" s="12" t="str">
        <f>IF(Tabla13[[#This Row],[Código_Actividad]]="","",'[4]Formulario PPGR1'!#REF!)</f>
        <v/>
      </c>
      <c r="E103" s="12" t="str">
        <f>IF(Tabla13[[#This Row],[Código_Actividad]]="","",'[4]Formulario PPGR1'!#REF!)</f>
        <v/>
      </c>
      <c r="F103" s="12" t="str">
        <f>IF(Tabla13[[#This Row],[Código_Actividad]]="","",'[4]Formulario PPGR1'!#REF!)</f>
        <v/>
      </c>
      <c r="G103" s="259"/>
      <c r="H103" s="255"/>
      <c r="I103" s="255"/>
      <c r="J103" s="259"/>
      <c r="K103" s="258"/>
      <c r="L103" s="257">
        <f>+Tabla13[[#This Row],[Precio Unitario]]*Tabla13[[#This Row],[Cantidad de Insumos]]</f>
        <v>0</v>
      </c>
      <c r="M103" s="256" t="str">
        <f>IFERROR(VLOOKUP($F103,[5]Insumos!$C$2:$F$522,4,FALSE),"")</f>
        <v/>
      </c>
      <c r="N103" s="255"/>
    </row>
    <row r="104" spans="2:14" ht="12.75" x14ac:dyDescent="0.2">
      <c r="B104" s="12" t="str">
        <f>IF(Tabla13[[#This Row],[Código_Actividad]]="","",CONCATENATE(Tabla13[[#This Row],[POA]],".",Tabla13[[#This Row],[SRS]],".",Tabla13[[#This Row],[AREA]],".",Tabla13[[#This Row],[TIPO]]))</f>
        <v/>
      </c>
      <c r="C104" s="12" t="str">
        <f>IF(Tabla13[[#This Row],[Código_Actividad]]="","",'[4]Formulario PPGR1'!#REF!)</f>
        <v/>
      </c>
      <c r="D104" s="12" t="str">
        <f>IF(Tabla13[[#This Row],[Código_Actividad]]="","",'[4]Formulario PPGR1'!#REF!)</f>
        <v/>
      </c>
      <c r="E104" s="12" t="str">
        <f>IF(Tabla13[[#This Row],[Código_Actividad]]="","",'[4]Formulario PPGR1'!#REF!)</f>
        <v/>
      </c>
      <c r="F104" s="12" t="str">
        <f>IF(Tabla13[[#This Row],[Código_Actividad]]="","",'[4]Formulario PPGR1'!#REF!)</f>
        <v/>
      </c>
      <c r="G104" s="259"/>
      <c r="H104" s="255"/>
      <c r="I104" s="255"/>
      <c r="J104" s="259"/>
      <c r="K104" s="258"/>
      <c r="L104" s="257">
        <f>+Tabla13[[#This Row],[Precio Unitario]]*Tabla13[[#This Row],[Cantidad de Insumos]]</f>
        <v>0</v>
      </c>
      <c r="M104" s="256" t="str">
        <f>IFERROR(VLOOKUP($F104,[5]Insumos!$C$2:$F$522,4,FALSE),"")</f>
        <v/>
      </c>
      <c r="N104" s="255"/>
    </row>
    <row r="105" spans="2:14" ht="12.75" x14ac:dyDescent="0.2">
      <c r="B105" s="12" t="str">
        <f>IF(Tabla13[[#This Row],[Código_Actividad]]="","",CONCATENATE(Tabla13[[#This Row],[POA]],".",Tabla13[[#This Row],[SRS]],".",Tabla13[[#This Row],[AREA]],".",Tabla13[[#This Row],[TIPO]]))</f>
        <v/>
      </c>
      <c r="C105" s="12" t="str">
        <f>IF(Tabla13[[#This Row],[Código_Actividad]]="","",'[4]Formulario PPGR1'!#REF!)</f>
        <v/>
      </c>
      <c r="D105" s="12" t="str">
        <f>IF(Tabla13[[#This Row],[Código_Actividad]]="","",'[4]Formulario PPGR1'!#REF!)</f>
        <v/>
      </c>
      <c r="E105" s="12" t="str">
        <f>IF(Tabla13[[#This Row],[Código_Actividad]]="","",'[4]Formulario PPGR1'!#REF!)</f>
        <v/>
      </c>
      <c r="F105" s="12" t="str">
        <f>IF(Tabla13[[#This Row],[Código_Actividad]]="","",'[4]Formulario PPGR1'!#REF!)</f>
        <v/>
      </c>
      <c r="G105" s="259"/>
      <c r="H105" s="255"/>
      <c r="I105" s="255"/>
      <c r="J105" s="259"/>
      <c r="K105" s="258"/>
      <c r="L105" s="257">
        <f>+Tabla13[[#This Row],[Precio Unitario]]*Tabla13[[#This Row],[Cantidad de Insumos]]</f>
        <v>0</v>
      </c>
      <c r="M105" s="256" t="str">
        <f>IFERROR(VLOOKUP($F105,[5]Insumos!$C$2:$F$522,4,FALSE),"")</f>
        <v/>
      </c>
      <c r="N105" s="255"/>
    </row>
    <row r="106" spans="2:14" ht="12.75" x14ac:dyDescent="0.2">
      <c r="B106" s="12" t="str">
        <f>IF(Tabla13[[#This Row],[Código_Actividad]]="","",CONCATENATE(Tabla13[[#This Row],[POA]],".",Tabla13[[#This Row],[SRS]],".",Tabla13[[#This Row],[AREA]],".",Tabla13[[#This Row],[TIPO]]))</f>
        <v/>
      </c>
      <c r="C106" s="12" t="str">
        <f>IF(Tabla13[[#This Row],[Código_Actividad]]="","",'[4]Formulario PPGR1'!#REF!)</f>
        <v/>
      </c>
      <c r="D106" s="12" t="str">
        <f>IF(Tabla13[[#This Row],[Código_Actividad]]="","",'[4]Formulario PPGR1'!#REF!)</f>
        <v/>
      </c>
      <c r="E106" s="12" t="str">
        <f>IF(Tabla13[[#This Row],[Código_Actividad]]="","",'[4]Formulario PPGR1'!#REF!)</f>
        <v/>
      </c>
      <c r="F106" s="12" t="str">
        <f>IF(Tabla13[[#This Row],[Código_Actividad]]="","",'[4]Formulario PPGR1'!#REF!)</f>
        <v/>
      </c>
      <c r="G106" s="259"/>
      <c r="H106" s="255"/>
      <c r="I106" s="255"/>
      <c r="J106" s="259"/>
      <c r="K106" s="258"/>
      <c r="L106" s="257">
        <f>+Tabla13[[#This Row],[Precio Unitario]]*Tabla13[[#This Row],[Cantidad de Insumos]]</f>
        <v>0</v>
      </c>
      <c r="M106" s="256" t="str">
        <f>IFERROR(VLOOKUP($F106,[5]Insumos!$C$2:$F$522,4,FALSE),"")</f>
        <v/>
      </c>
      <c r="N106" s="255"/>
    </row>
    <row r="107" spans="2:14" ht="12.75" x14ac:dyDescent="0.2">
      <c r="B107" s="12" t="str">
        <f>IF(Tabla13[[#This Row],[Código_Actividad]]="","",CONCATENATE(Tabla13[[#This Row],[POA]],".",Tabla13[[#This Row],[SRS]],".",Tabla13[[#This Row],[AREA]],".",Tabla13[[#This Row],[TIPO]]))</f>
        <v/>
      </c>
      <c r="C107" s="12" t="str">
        <f>IF(Tabla13[[#This Row],[Código_Actividad]]="","",'[4]Formulario PPGR1'!#REF!)</f>
        <v/>
      </c>
      <c r="D107" s="12" t="str">
        <f>IF(Tabla13[[#This Row],[Código_Actividad]]="","",'[4]Formulario PPGR1'!#REF!)</f>
        <v/>
      </c>
      <c r="E107" s="12" t="str">
        <f>IF(Tabla13[[#This Row],[Código_Actividad]]="","",'[4]Formulario PPGR1'!#REF!)</f>
        <v/>
      </c>
      <c r="F107" s="12" t="str">
        <f>IF(Tabla13[[#This Row],[Código_Actividad]]="","",'[4]Formulario PPGR1'!#REF!)</f>
        <v/>
      </c>
      <c r="G107" s="259"/>
      <c r="H107" s="255"/>
      <c r="I107" s="255"/>
      <c r="J107" s="259"/>
      <c r="K107" s="258"/>
      <c r="L107" s="257">
        <f>+Tabla13[[#This Row],[Precio Unitario]]*Tabla13[[#This Row],[Cantidad de Insumos]]</f>
        <v>0</v>
      </c>
      <c r="M107" s="256" t="str">
        <f>IFERROR(VLOOKUP($F107,[5]Insumos!$C$2:$F$522,4,FALSE),"")</f>
        <v/>
      </c>
      <c r="N107" s="255"/>
    </row>
    <row r="108" spans="2:14" ht="12.75" x14ac:dyDescent="0.2">
      <c r="B108" s="12" t="str">
        <f>IF(Tabla13[[#This Row],[Código_Actividad]]="","",CONCATENATE(Tabla13[[#This Row],[POA]],".",Tabla13[[#This Row],[SRS]],".",Tabla13[[#This Row],[AREA]],".",Tabla13[[#This Row],[TIPO]]))</f>
        <v/>
      </c>
      <c r="C108" s="12" t="str">
        <f>IF(Tabla13[[#This Row],[Código_Actividad]]="","",'[4]Formulario PPGR1'!#REF!)</f>
        <v/>
      </c>
      <c r="D108" s="12" t="str">
        <f>IF(Tabla13[[#This Row],[Código_Actividad]]="","",'[4]Formulario PPGR1'!#REF!)</f>
        <v/>
      </c>
      <c r="E108" s="12" t="str">
        <f>IF(Tabla13[[#This Row],[Código_Actividad]]="","",'[4]Formulario PPGR1'!#REF!)</f>
        <v/>
      </c>
      <c r="F108" s="12" t="str">
        <f>IF(Tabla13[[#This Row],[Código_Actividad]]="","",'[4]Formulario PPGR1'!#REF!)</f>
        <v/>
      </c>
      <c r="G108" s="259"/>
      <c r="H108" s="255"/>
      <c r="I108" s="255"/>
      <c r="J108" s="259"/>
      <c r="K108" s="258"/>
      <c r="L108" s="257">
        <f>+Tabla13[[#This Row],[Precio Unitario]]*Tabla13[[#This Row],[Cantidad de Insumos]]</f>
        <v>0</v>
      </c>
      <c r="M108" s="256" t="str">
        <f>IFERROR(VLOOKUP($F108,[5]Insumos!$C$2:$F$522,4,FALSE),"")</f>
        <v/>
      </c>
      <c r="N108" s="255"/>
    </row>
    <row r="109" spans="2:14" ht="12.75" x14ac:dyDescent="0.2">
      <c r="B109" s="12" t="str">
        <f>IF(Tabla13[[#This Row],[Código_Actividad]]="","",CONCATENATE(Tabla13[[#This Row],[POA]],".",Tabla13[[#This Row],[SRS]],".",Tabla13[[#This Row],[AREA]],".",Tabla13[[#This Row],[TIPO]]))</f>
        <v/>
      </c>
      <c r="C109" s="12" t="str">
        <f>IF(Tabla13[[#This Row],[Código_Actividad]]="","",'[4]Formulario PPGR1'!#REF!)</f>
        <v/>
      </c>
      <c r="D109" s="12" t="str">
        <f>IF(Tabla13[[#This Row],[Código_Actividad]]="","",'[4]Formulario PPGR1'!#REF!)</f>
        <v/>
      </c>
      <c r="E109" s="12" t="str">
        <f>IF(Tabla13[[#This Row],[Código_Actividad]]="","",'[4]Formulario PPGR1'!#REF!)</f>
        <v/>
      </c>
      <c r="F109" s="12" t="str">
        <f>IF(Tabla13[[#This Row],[Código_Actividad]]="","",'[4]Formulario PPGR1'!#REF!)</f>
        <v/>
      </c>
      <c r="G109" s="259"/>
      <c r="H109" s="255"/>
      <c r="I109" s="255"/>
      <c r="J109" s="259"/>
      <c r="K109" s="258"/>
      <c r="L109" s="257">
        <f>+Tabla13[[#This Row],[Precio Unitario]]*Tabla13[[#This Row],[Cantidad de Insumos]]</f>
        <v>0</v>
      </c>
      <c r="M109" s="256" t="str">
        <f>IFERROR(VLOOKUP($F109,[5]Insumos!$C$2:$F$522,4,FALSE),"")</f>
        <v/>
      </c>
      <c r="N109" s="255"/>
    </row>
    <row r="110" spans="2:14" ht="12.75" x14ac:dyDescent="0.2">
      <c r="B110" s="12" t="str">
        <f>IF(Tabla13[[#This Row],[Código_Actividad]]="","",CONCATENATE(Tabla13[[#This Row],[POA]],".",Tabla13[[#This Row],[SRS]],".",Tabla13[[#This Row],[AREA]],".",Tabla13[[#This Row],[TIPO]]))</f>
        <v/>
      </c>
      <c r="C110" s="12" t="str">
        <f>IF(Tabla13[[#This Row],[Código_Actividad]]="","",'[4]Formulario PPGR1'!#REF!)</f>
        <v/>
      </c>
      <c r="D110" s="12" t="str">
        <f>IF(Tabla13[[#This Row],[Código_Actividad]]="","",'[4]Formulario PPGR1'!#REF!)</f>
        <v/>
      </c>
      <c r="E110" s="12" t="str">
        <f>IF(Tabla13[[#This Row],[Código_Actividad]]="","",'[4]Formulario PPGR1'!#REF!)</f>
        <v/>
      </c>
      <c r="F110" s="12" t="str">
        <f>IF(Tabla13[[#This Row],[Código_Actividad]]="","",'[4]Formulario PPGR1'!#REF!)</f>
        <v/>
      </c>
      <c r="G110" s="259"/>
      <c r="H110" s="255"/>
      <c r="I110" s="255"/>
      <c r="J110" s="259"/>
      <c r="K110" s="258"/>
      <c r="L110" s="257">
        <f>+Tabla13[[#This Row],[Precio Unitario]]*Tabla13[[#This Row],[Cantidad de Insumos]]</f>
        <v>0</v>
      </c>
      <c r="M110" s="256" t="str">
        <f>IFERROR(VLOOKUP($F110,[5]Insumos!$C$2:$F$522,4,FALSE),"")</f>
        <v/>
      </c>
      <c r="N110" s="255"/>
    </row>
    <row r="111" spans="2:14" ht="12.75" x14ac:dyDescent="0.2">
      <c r="B111" s="12" t="str">
        <f>IF(Tabla13[[#This Row],[Código_Actividad]]="","",CONCATENATE(Tabla13[[#This Row],[POA]],".",Tabla13[[#This Row],[SRS]],".",Tabla13[[#This Row],[AREA]],".",Tabla13[[#This Row],[TIPO]]))</f>
        <v/>
      </c>
      <c r="C111" s="12" t="str">
        <f>IF(Tabla13[[#This Row],[Código_Actividad]]="","",'[4]Formulario PPGR1'!#REF!)</f>
        <v/>
      </c>
      <c r="D111" s="12" t="str">
        <f>IF(Tabla13[[#This Row],[Código_Actividad]]="","",'[4]Formulario PPGR1'!#REF!)</f>
        <v/>
      </c>
      <c r="E111" s="12" t="str">
        <f>IF(Tabla13[[#This Row],[Código_Actividad]]="","",'[4]Formulario PPGR1'!#REF!)</f>
        <v/>
      </c>
      <c r="F111" s="12" t="str">
        <f>IF(Tabla13[[#This Row],[Código_Actividad]]="","",'[4]Formulario PPGR1'!#REF!)</f>
        <v/>
      </c>
      <c r="G111" s="259"/>
      <c r="H111" s="255"/>
      <c r="I111" s="255"/>
      <c r="J111" s="259"/>
      <c r="K111" s="258"/>
      <c r="L111" s="257">
        <f>+Tabla13[[#This Row],[Precio Unitario]]*Tabla13[[#This Row],[Cantidad de Insumos]]</f>
        <v>0</v>
      </c>
      <c r="M111" s="256" t="str">
        <f>IFERROR(VLOOKUP($F111,[5]Insumos!$C$2:$F$522,4,FALSE),"")</f>
        <v/>
      </c>
      <c r="N111" s="255"/>
    </row>
    <row r="112" spans="2:14" ht="12.75" x14ac:dyDescent="0.2">
      <c r="B112" s="12" t="str">
        <f>IF(Tabla13[[#This Row],[Código_Actividad]]="","",CONCATENATE(Tabla13[[#This Row],[POA]],".",Tabla13[[#This Row],[SRS]],".",Tabla13[[#This Row],[AREA]],".",Tabla13[[#This Row],[TIPO]]))</f>
        <v/>
      </c>
      <c r="C112" s="12" t="str">
        <f>IF(Tabla13[[#This Row],[Código_Actividad]]="","",'[4]Formulario PPGR1'!#REF!)</f>
        <v/>
      </c>
      <c r="D112" s="12" t="str">
        <f>IF(Tabla13[[#This Row],[Código_Actividad]]="","",'[4]Formulario PPGR1'!#REF!)</f>
        <v/>
      </c>
      <c r="E112" s="12" t="str">
        <f>IF(Tabla13[[#This Row],[Código_Actividad]]="","",'[4]Formulario PPGR1'!#REF!)</f>
        <v/>
      </c>
      <c r="F112" s="12" t="str">
        <f>IF(Tabla13[[#This Row],[Código_Actividad]]="","",'[4]Formulario PPGR1'!#REF!)</f>
        <v/>
      </c>
      <c r="G112" s="259"/>
      <c r="H112" s="255"/>
      <c r="I112" s="255"/>
      <c r="J112" s="259"/>
      <c r="K112" s="258"/>
      <c r="L112" s="257">
        <f>+Tabla13[[#This Row],[Precio Unitario]]*Tabla13[[#This Row],[Cantidad de Insumos]]</f>
        <v>0</v>
      </c>
      <c r="M112" s="256" t="str">
        <f>IFERROR(VLOOKUP($F112,[5]Insumos!$C$2:$F$522,4,FALSE),"")</f>
        <v/>
      </c>
      <c r="N112" s="255"/>
    </row>
    <row r="113" spans="2:14" ht="12.75" x14ac:dyDescent="0.2">
      <c r="B113" s="12" t="str">
        <f>IF(Tabla13[[#This Row],[Código_Actividad]]="","",CONCATENATE(Tabla13[[#This Row],[POA]],".",Tabla13[[#This Row],[SRS]],".",Tabla13[[#This Row],[AREA]],".",Tabla13[[#This Row],[TIPO]]))</f>
        <v/>
      </c>
      <c r="C113" s="12" t="str">
        <f>IF(Tabla13[[#This Row],[Código_Actividad]]="","",'[4]Formulario PPGR1'!#REF!)</f>
        <v/>
      </c>
      <c r="D113" s="12" t="str">
        <f>IF(Tabla13[[#This Row],[Código_Actividad]]="","",'[4]Formulario PPGR1'!#REF!)</f>
        <v/>
      </c>
      <c r="E113" s="12" t="str">
        <f>IF(Tabla13[[#This Row],[Código_Actividad]]="","",'[4]Formulario PPGR1'!#REF!)</f>
        <v/>
      </c>
      <c r="F113" s="12" t="str">
        <f>IF(Tabla13[[#This Row],[Código_Actividad]]="","",'[4]Formulario PPGR1'!#REF!)</f>
        <v/>
      </c>
      <c r="G113" s="259"/>
      <c r="H113" s="255"/>
      <c r="I113" s="255"/>
      <c r="J113" s="259"/>
      <c r="K113" s="258"/>
      <c r="L113" s="257">
        <f>+Tabla13[[#This Row],[Precio Unitario]]*Tabla13[[#This Row],[Cantidad de Insumos]]</f>
        <v>0</v>
      </c>
      <c r="M113" s="256" t="str">
        <f>IFERROR(VLOOKUP($F113,[5]Insumos!$C$2:$F$522,4,FALSE),"")</f>
        <v/>
      </c>
      <c r="N113" s="255"/>
    </row>
    <row r="114" spans="2:14" ht="12.75" x14ac:dyDescent="0.2">
      <c r="B114" s="12" t="str">
        <f>IF(Tabla13[[#This Row],[Código_Actividad]]="","",CONCATENATE(Tabla13[[#This Row],[POA]],".",Tabla13[[#This Row],[SRS]],".",Tabla13[[#This Row],[AREA]],".",Tabla13[[#This Row],[TIPO]]))</f>
        <v/>
      </c>
      <c r="C114" s="12" t="str">
        <f>IF(Tabla13[[#This Row],[Código_Actividad]]="","",'[4]Formulario PPGR1'!#REF!)</f>
        <v/>
      </c>
      <c r="D114" s="12" t="str">
        <f>IF(Tabla13[[#This Row],[Código_Actividad]]="","",'[4]Formulario PPGR1'!#REF!)</f>
        <v/>
      </c>
      <c r="E114" s="12" t="str">
        <f>IF(Tabla13[[#This Row],[Código_Actividad]]="","",'[4]Formulario PPGR1'!#REF!)</f>
        <v/>
      </c>
      <c r="F114" s="12" t="str">
        <f>IF(Tabla13[[#This Row],[Código_Actividad]]="","",'[4]Formulario PPGR1'!#REF!)</f>
        <v/>
      </c>
      <c r="G114" s="259"/>
      <c r="H114" s="255"/>
      <c r="I114" s="255"/>
      <c r="J114" s="259"/>
      <c r="K114" s="258"/>
      <c r="L114" s="257">
        <f>+Tabla13[[#This Row],[Precio Unitario]]*Tabla13[[#This Row],[Cantidad de Insumos]]</f>
        <v>0</v>
      </c>
      <c r="M114" s="256" t="str">
        <f>IFERROR(VLOOKUP($F114,[5]Insumos!$C$2:$F$522,4,FALSE),"")</f>
        <v/>
      </c>
      <c r="N114" s="255"/>
    </row>
    <row r="115" spans="2:14" ht="12.75" x14ac:dyDescent="0.2">
      <c r="B115" s="12" t="str">
        <f>IF(Tabla13[[#This Row],[Código_Actividad]]="","",CONCATENATE(Tabla13[[#This Row],[POA]],".",Tabla13[[#This Row],[SRS]],".",Tabla13[[#This Row],[AREA]],".",Tabla13[[#This Row],[TIPO]]))</f>
        <v/>
      </c>
      <c r="C115" s="12" t="str">
        <f>IF(Tabla13[[#This Row],[Código_Actividad]]="","",'[4]Formulario PPGR1'!#REF!)</f>
        <v/>
      </c>
      <c r="D115" s="12" t="str">
        <f>IF(Tabla13[[#This Row],[Código_Actividad]]="","",'[4]Formulario PPGR1'!#REF!)</f>
        <v/>
      </c>
      <c r="E115" s="12" t="str">
        <f>IF(Tabla13[[#This Row],[Código_Actividad]]="","",'[4]Formulario PPGR1'!#REF!)</f>
        <v/>
      </c>
      <c r="F115" s="12" t="str">
        <f>IF(Tabla13[[#This Row],[Código_Actividad]]="","",'[4]Formulario PPGR1'!#REF!)</f>
        <v/>
      </c>
      <c r="G115" s="259"/>
      <c r="H115" s="255"/>
      <c r="I115" s="255"/>
      <c r="J115" s="259"/>
      <c r="K115" s="258"/>
      <c r="L115" s="257">
        <f>+Tabla13[[#This Row],[Precio Unitario]]*Tabla13[[#This Row],[Cantidad de Insumos]]</f>
        <v>0</v>
      </c>
      <c r="M115" s="256" t="str">
        <f>IFERROR(VLOOKUP($F115,[5]Insumos!$C$2:$F$522,4,FALSE),"")</f>
        <v/>
      </c>
      <c r="N115" s="255"/>
    </row>
    <row r="116" spans="2:14" ht="12.75" x14ac:dyDescent="0.2">
      <c r="B116" s="12" t="str">
        <f>IF(Tabla13[[#This Row],[Código_Actividad]]="","",CONCATENATE(Tabla13[[#This Row],[POA]],".",Tabla13[[#This Row],[SRS]],".",Tabla13[[#This Row],[AREA]],".",Tabla13[[#This Row],[TIPO]]))</f>
        <v/>
      </c>
      <c r="C116" s="12" t="str">
        <f>IF(Tabla13[[#This Row],[Código_Actividad]]="","",'[4]Formulario PPGR1'!#REF!)</f>
        <v/>
      </c>
      <c r="D116" s="12" t="str">
        <f>IF(Tabla13[[#This Row],[Código_Actividad]]="","",'[4]Formulario PPGR1'!#REF!)</f>
        <v/>
      </c>
      <c r="E116" s="12" t="str">
        <f>IF(Tabla13[[#This Row],[Código_Actividad]]="","",'[4]Formulario PPGR1'!#REF!)</f>
        <v/>
      </c>
      <c r="F116" s="12" t="str">
        <f>IF(Tabla13[[#This Row],[Código_Actividad]]="","",'[4]Formulario PPGR1'!#REF!)</f>
        <v/>
      </c>
      <c r="G116" s="259"/>
      <c r="H116" s="255"/>
      <c r="I116" s="255"/>
      <c r="J116" s="259"/>
      <c r="K116" s="258"/>
      <c r="L116" s="257">
        <f>+Tabla13[[#This Row],[Precio Unitario]]*Tabla13[[#This Row],[Cantidad de Insumos]]</f>
        <v>0</v>
      </c>
      <c r="M116" s="256" t="str">
        <f>IFERROR(VLOOKUP($F116,[5]Insumos!$C$2:$F$522,4,FALSE),"")</f>
        <v/>
      </c>
      <c r="N116" s="255"/>
    </row>
    <row r="117" spans="2:14" ht="12.75" x14ac:dyDescent="0.2">
      <c r="B117" s="12" t="str">
        <f>IF(Tabla13[[#This Row],[Código_Actividad]]="","",CONCATENATE(Tabla13[[#This Row],[POA]],".",Tabla13[[#This Row],[SRS]],".",Tabla13[[#This Row],[AREA]],".",Tabla13[[#This Row],[TIPO]]))</f>
        <v/>
      </c>
      <c r="C117" s="12" t="str">
        <f>IF(Tabla13[[#This Row],[Código_Actividad]]="","",'[4]Formulario PPGR1'!#REF!)</f>
        <v/>
      </c>
      <c r="D117" s="12" t="str">
        <f>IF(Tabla13[[#This Row],[Código_Actividad]]="","",'[4]Formulario PPGR1'!#REF!)</f>
        <v/>
      </c>
      <c r="E117" s="12" t="str">
        <f>IF(Tabla13[[#This Row],[Código_Actividad]]="","",'[4]Formulario PPGR1'!#REF!)</f>
        <v/>
      </c>
      <c r="F117" s="12" t="str">
        <f>IF(Tabla13[[#This Row],[Código_Actividad]]="","",'[4]Formulario PPGR1'!#REF!)</f>
        <v/>
      </c>
      <c r="G117" s="259"/>
      <c r="H117" s="255"/>
      <c r="I117" s="255"/>
      <c r="J117" s="259"/>
      <c r="K117" s="258"/>
      <c r="L117" s="257">
        <f>+Tabla13[[#This Row],[Precio Unitario]]*Tabla13[[#This Row],[Cantidad de Insumos]]</f>
        <v>0</v>
      </c>
      <c r="M117" s="256" t="str">
        <f>IFERROR(VLOOKUP($F117,[5]Insumos!$C$2:$F$522,4,FALSE),"")</f>
        <v/>
      </c>
      <c r="N117" s="255"/>
    </row>
    <row r="118" spans="2:14" ht="12.75" x14ac:dyDescent="0.2">
      <c r="B118" s="12" t="str">
        <f>IF(Tabla13[[#This Row],[Código_Actividad]]="","",CONCATENATE(Tabla13[[#This Row],[POA]],".",Tabla13[[#This Row],[SRS]],".",Tabla13[[#This Row],[AREA]],".",Tabla13[[#This Row],[TIPO]]))</f>
        <v/>
      </c>
      <c r="C118" s="12" t="str">
        <f>IF(Tabla13[[#This Row],[Código_Actividad]]="","",'[4]Formulario PPGR1'!#REF!)</f>
        <v/>
      </c>
      <c r="D118" s="12" t="str">
        <f>IF(Tabla13[[#This Row],[Código_Actividad]]="","",'[4]Formulario PPGR1'!#REF!)</f>
        <v/>
      </c>
      <c r="E118" s="12" t="str">
        <f>IF(Tabla13[[#This Row],[Código_Actividad]]="","",'[4]Formulario PPGR1'!#REF!)</f>
        <v/>
      </c>
      <c r="F118" s="12" t="str">
        <f>IF(Tabla13[[#This Row],[Código_Actividad]]="","",'[4]Formulario PPGR1'!#REF!)</f>
        <v/>
      </c>
      <c r="G118" s="259"/>
      <c r="H118" s="255"/>
      <c r="I118" s="255"/>
      <c r="J118" s="259"/>
      <c r="K118" s="258"/>
      <c r="L118" s="257">
        <f>+Tabla13[[#This Row],[Precio Unitario]]*Tabla13[[#This Row],[Cantidad de Insumos]]</f>
        <v>0</v>
      </c>
      <c r="M118" s="256" t="str">
        <f>IFERROR(VLOOKUP($F118,[5]Insumos!$C$2:$F$522,4,FALSE),"")</f>
        <v/>
      </c>
      <c r="N118" s="255"/>
    </row>
    <row r="119" spans="2:14" ht="12.75" x14ac:dyDescent="0.2">
      <c r="B119" s="12" t="str">
        <f>IF(Tabla13[[#This Row],[Código_Actividad]]="","",CONCATENATE(Tabla13[[#This Row],[POA]],".",Tabla13[[#This Row],[SRS]],".",Tabla13[[#This Row],[AREA]],".",Tabla13[[#This Row],[TIPO]]))</f>
        <v/>
      </c>
      <c r="C119" s="12" t="str">
        <f>IF(Tabla13[[#This Row],[Código_Actividad]]="","",'[4]Formulario PPGR1'!#REF!)</f>
        <v/>
      </c>
      <c r="D119" s="12" t="str">
        <f>IF(Tabla13[[#This Row],[Código_Actividad]]="","",'[4]Formulario PPGR1'!#REF!)</f>
        <v/>
      </c>
      <c r="E119" s="12" t="str">
        <f>IF(Tabla13[[#This Row],[Código_Actividad]]="","",'[4]Formulario PPGR1'!#REF!)</f>
        <v/>
      </c>
      <c r="F119" s="12" t="str">
        <f>IF(Tabla13[[#This Row],[Código_Actividad]]="","",'[4]Formulario PPGR1'!#REF!)</f>
        <v/>
      </c>
      <c r="G119" s="259"/>
      <c r="H119" s="255"/>
      <c r="I119" s="255"/>
      <c r="J119" s="259"/>
      <c r="K119" s="258"/>
      <c r="L119" s="257">
        <f>+Tabla13[[#This Row],[Precio Unitario]]*Tabla13[[#This Row],[Cantidad de Insumos]]</f>
        <v>0</v>
      </c>
      <c r="M119" s="256" t="str">
        <f>IFERROR(VLOOKUP($F119,[5]Insumos!$C$2:$F$522,4,FALSE),"")</f>
        <v/>
      </c>
      <c r="N119" s="255"/>
    </row>
    <row r="120" spans="2:14" ht="12.75" x14ac:dyDescent="0.2">
      <c r="B120" s="12" t="str">
        <f>IF(Tabla13[[#This Row],[Código_Actividad]]="","",CONCATENATE(Tabla13[[#This Row],[POA]],".",Tabla13[[#This Row],[SRS]],".",Tabla13[[#This Row],[AREA]],".",Tabla13[[#This Row],[TIPO]]))</f>
        <v/>
      </c>
      <c r="C120" s="12" t="str">
        <f>IF(Tabla13[[#This Row],[Código_Actividad]]="","",'[4]Formulario PPGR1'!#REF!)</f>
        <v/>
      </c>
      <c r="D120" s="12" t="str">
        <f>IF(Tabla13[[#This Row],[Código_Actividad]]="","",'[4]Formulario PPGR1'!#REF!)</f>
        <v/>
      </c>
      <c r="E120" s="12" t="str">
        <f>IF(Tabla13[[#This Row],[Código_Actividad]]="","",'[4]Formulario PPGR1'!#REF!)</f>
        <v/>
      </c>
      <c r="F120" s="12" t="str">
        <f>IF(Tabla13[[#This Row],[Código_Actividad]]="","",'[4]Formulario PPGR1'!#REF!)</f>
        <v/>
      </c>
      <c r="G120" s="259"/>
      <c r="H120" s="255"/>
      <c r="I120" s="255"/>
      <c r="J120" s="259"/>
      <c r="K120" s="258"/>
      <c r="L120" s="257">
        <f>+Tabla13[[#This Row],[Precio Unitario]]*Tabla13[[#This Row],[Cantidad de Insumos]]</f>
        <v>0</v>
      </c>
      <c r="M120" s="256" t="str">
        <f>IFERROR(VLOOKUP($F120,[5]Insumos!$C$2:$F$522,4,FALSE),"")</f>
        <v/>
      </c>
      <c r="N120" s="255"/>
    </row>
    <row r="121" spans="2:14" ht="12.75" x14ac:dyDescent="0.2">
      <c r="B121" s="12" t="str">
        <f>IF(Tabla13[[#This Row],[Código_Actividad]]="","",CONCATENATE(Tabla13[[#This Row],[POA]],".",Tabla13[[#This Row],[SRS]],".",Tabla13[[#This Row],[AREA]],".",Tabla13[[#This Row],[TIPO]]))</f>
        <v/>
      </c>
      <c r="C121" s="12" t="str">
        <f>IF(Tabla13[[#This Row],[Código_Actividad]]="","",'[4]Formulario PPGR1'!#REF!)</f>
        <v/>
      </c>
      <c r="D121" s="12" t="str">
        <f>IF(Tabla13[[#This Row],[Código_Actividad]]="","",'[4]Formulario PPGR1'!#REF!)</f>
        <v/>
      </c>
      <c r="E121" s="12" t="str">
        <f>IF(Tabla13[[#This Row],[Código_Actividad]]="","",'[4]Formulario PPGR1'!#REF!)</f>
        <v/>
      </c>
      <c r="F121" s="12" t="str">
        <f>IF(Tabla13[[#This Row],[Código_Actividad]]="","",'[4]Formulario PPGR1'!#REF!)</f>
        <v/>
      </c>
      <c r="G121" s="259"/>
      <c r="H121" s="255"/>
      <c r="I121" s="255"/>
      <c r="J121" s="259"/>
      <c r="K121" s="258"/>
      <c r="L121" s="257">
        <f>+Tabla13[[#This Row],[Precio Unitario]]*Tabla13[[#This Row],[Cantidad de Insumos]]</f>
        <v>0</v>
      </c>
      <c r="M121" s="256" t="str">
        <f>IFERROR(VLOOKUP($F121,[5]Insumos!$C$2:$F$522,4,FALSE),"")</f>
        <v/>
      </c>
      <c r="N121" s="255"/>
    </row>
    <row r="122" spans="2:14" ht="12.75" x14ac:dyDescent="0.2">
      <c r="B122" s="12" t="str">
        <f>IF(Tabla13[[#This Row],[Código_Actividad]]="","",CONCATENATE(Tabla13[[#This Row],[POA]],".",Tabla13[[#This Row],[SRS]],".",Tabla13[[#This Row],[AREA]],".",Tabla13[[#This Row],[TIPO]]))</f>
        <v/>
      </c>
      <c r="C122" s="12" t="str">
        <f>IF(Tabla13[[#This Row],[Código_Actividad]]="","",'[4]Formulario PPGR1'!#REF!)</f>
        <v/>
      </c>
      <c r="D122" s="12" t="str">
        <f>IF(Tabla13[[#This Row],[Código_Actividad]]="","",'[4]Formulario PPGR1'!#REF!)</f>
        <v/>
      </c>
      <c r="E122" s="12" t="str">
        <f>IF(Tabla13[[#This Row],[Código_Actividad]]="","",'[4]Formulario PPGR1'!#REF!)</f>
        <v/>
      </c>
      <c r="F122" s="12" t="str">
        <f>IF(Tabla13[[#This Row],[Código_Actividad]]="","",'[4]Formulario PPGR1'!#REF!)</f>
        <v/>
      </c>
      <c r="G122" s="259"/>
      <c r="H122" s="255"/>
      <c r="I122" s="255"/>
      <c r="J122" s="259"/>
      <c r="K122" s="258"/>
      <c r="L122" s="257">
        <f>+Tabla13[[#This Row],[Precio Unitario]]*Tabla13[[#This Row],[Cantidad de Insumos]]</f>
        <v>0</v>
      </c>
      <c r="M122" s="256" t="str">
        <f>IFERROR(VLOOKUP($F122,[5]Insumos!$C$2:$F$522,4,FALSE),"")</f>
        <v/>
      </c>
      <c r="N122" s="255"/>
    </row>
    <row r="123" spans="2:14" ht="12.75" x14ac:dyDescent="0.2">
      <c r="B123" s="12" t="str">
        <f>IF(Tabla13[[#This Row],[Código_Actividad]]="","",CONCATENATE(Tabla13[[#This Row],[POA]],".",Tabla13[[#This Row],[SRS]],".",Tabla13[[#This Row],[AREA]],".",Tabla13[[#This Row],[TIPO]]))</f>
        <v/>
      </c>
      <c r="C123" s="12" t="str">
        <f>IF(Tabla13[[#This Row],[Código_Actividad]]="","",'[4]Formulario PPGR1'!#REF!)</f>
        <v/>
      </c>
      <c r="D123" s="12" t="str">
        <f>IF(Tabla13[[#This Row],[Código_Actividad]]="","",'[4]Formulario PPGR1'!#REF!)</f>
        <v/>
      </c>
      <c r="E123" s="12" t="str">
        <f>IF(Tabla13[[#This Row],[Código_Actividad]]="","",'[4]Formulario PPGR1'!#REF!)</f>
        <v/>
      </c>
      <c r="F123" s="12" t="str">
        <f>IF(Tabla13[[#This Row],[Código_Actividad]]="","",'[4]Formulario PPGR1'!#REF!)</f>
        <v/>
      </c>
      <c r="G123" s="259"/>
      <c r="H123" s="255"/>
      <c r="I123" s="255"/>
      <c r="J123" s="259"/>
      <c r="K123" s="258"/>
      <c r="L123" s="257">
        <f>+Tabla13[[#This Row],[Precio Unitario]]*Tabla13[[#This Row],[Cantidad de Insumos]]</f>
        <v>0</v>
      </c>
      <c r="M123" s="256" t="str">
        <f>IFERROR(VLOOKUP($F123,[5]Insumos!$C$2:$F$522,4,FALSE),"")</f>
        <v/>
      </c>
      <c r="N123" s="255"/>
    </row>
    <row r="124" spans="2:14" ht="12.75" x14ac:dyDescent="0.2">
      <c r="B124" s="12" t="str">
        <f>IF(Tabla13[[#This Row],[Código_Actividad]]="","",CONCATENATE(Tabla13[[#This Row],[POA]],".",Tabla13[[#This Row],[SRS]],".",Tabla13[[#This Row],[AREA]],".",Tabla13[[#This Row],[TIPO]]))</f>
        <v/>
      </c>
      <c r="C124" s="12" t="str">
        <f>IF(Tabla13[[#This Row],[Código_Actividad]]="","",'[4]Formulario PPGR1'!#REF!)</f>
        <v/>
      </c>
      <c r="D124" s="12" t="str">
        <f>IF(Tabla13[[#This Row],[Código_Actividad]]="","",'[4]Formulario PPGR1'!#REF!)</f>
        <v/>
      </c>
      <c r="E124" s="12" t="str">
        <f>IF(Tabla13[[#This Row],[Código_Actividad]]="","",'[4]Formulario PPGR1'!#REF!)</f>
        <v/>
      </c>
      <c r="F124" s="12" t="str">
        <f>IF(Tabla13[[#This Row],[Código_Actividad]]="","",'[4]Formulario PPGR1'!#REF!)</f>
        <v/>
      </c>
      <c r="G124" s="259"/>
      <c r="H124" s="255"/>
      <c r="I124" s="255"/>
      <c r="J124" s="259"/>
      <c r="K124" s="258"/>
      <c r="L124" s="257">
        <f>+Tabla13[[#This Row],[Precio Unitario]]*Tabla13[[#This Row],[Cantidad de Insumos]]</f>
        <v>0</v>
      </c>
      <c r="M124" s="256" t="str">
        <f>IFERROR(VLOOKUP($F124,[5]Insumos!$C$2:$F$522,4,FALSE),"")</f>
        <v/>
      </c>
      <c r="N124" s="255"/>
    </row>
    <row r="125" spans="2:14" ht="12.75" x14ac:dyDescent="0.2">
      <c r="B125" s="12" t="str">
        <f>IF(Tabla13[[#This Row],[Código_Actividad]]="","",CONCATENATE(Tabla13[[#This Row],[POA]],".",Tabla13[[#This Row],[SRS]],".",Tabla13[[#This Row],[AREA]],".",Tabla13[[#This Row],[TIPO]]))</f>
        <v/>
      </c>
      <c r="C125" s="12" t="str">
        <f>IF(Tabla13[[#This Row],[Código_Actividad]]="","",'[4]Formulario PPGR1'!#REF!)</f>
        <v/>
      </c>
      <c r="D125" s="12" t="str">
        <f>IF(Tabla13[[#This Row],[Código_Actividad]]="","",'[4]Formulario PPGR1'!#REF!)</f>
        <v/>
      </c>
      <c r="E125" s="12" t="str">
        <f>IF(Tabla13[[#This Row],[Código_Actividad]]="","",'[4]Formulario PPGR1'!#REF!)</f>
        <v/>
      </c>
      <c r="F125" s="12" t="str">
        <f>IF(Tabla13[[#This Row],[Código_Actividad]]="","",'[4]Formulario PPGR1'!#REF!)</f>
        <v/>
      </c>
      <c r="G125" s="259"/>
      <c r="H125" s="255"/>
      <c r="I125" s="255"/>
      <c r="J125" s="259"/>
      <c r="K125" s="258"/>
      <c r="L125" s="257">
        <f>+Tabla13[[#This Row],[Precio Unitario]]*Tabla13[[#This Row],[Cantidad de Insumos]]</f>
        <v>0</v>
      </c>
      <c r="M125" s="256" t="str">
        <f>IFERROR(VLOOKUP($F125,[5]Insumos!$C$2:$F$522,4,FALSE),"")</f>
        <v/>
      </c>
      <c r="N125" s="255"/>
    </row>
    <row r="126" spans="2:14" ht="12.75" x14ac:dyDescent="0.2">
      <c r="B126" s="12" t="str">
        <f>IF(Tabla13[[#This Row],[Código_Actividad]]="","",CONCATENATE(Tabla13[[#This Row],[POA]],".",Tabla13[[#This Row],[SRS]],".",Tabla13[[#This Row],[AREA]],".",Tabla13[[#This Row],[TIPO]]))</f>
        <v/>
      </c>
      <c r="C126" s="12" t="str">
        <f>IF(Tabla13[[#This Row],[Código_Actividad]]="","",'[4]Formulario PPGR1'!#REF!)</f>
        <v/>
      </c>
      <c r="D126" s="12" t="str">
        <f>IF(Tabla13[[#This Row],[Código_Actividad]]="","",'[4]Formulario PPGR1'!#REF!)</f>
        <v/>
      </c>
      <c r="E126" s="12" t="str">
        <f>IF(Tabla13[[#This Row],[Código_Actividad]]="","",'[4]Formulario PPGR1'!#REF!)</f>
        <v/>
      </c>
      <c r="F126" s="12" t="str">
        <f>IF(Tabla13[[#This Row],[Código_Actividad]]="","",'[4]Formulario PPGR1'!#REF!)</f>
        <v/>
      </c>
      <c r="G126" s="259"/>
      <c r="H126" s="255"/>
      <c r="I126" s="255"/>
      <c r="J126" s="259"/>
      <c r="K126" s="258"/>
      <c r="L126" s="257">
        <f>+Tabla13[[#This Row],[Precio Unitario]]*Tabla13[[#This Row],[Cantidad de Insumos]]</f>
        <v>0</v>
      </c>
      <c r="M126" s="256" t="str">
        <f>IFERROR(VLOOKUP($F126,[5]Insumos!$C$2:$F$522,4,FALSE),"")</f>
        <v/>
      </c>
      <c r="N126" s="255"/>
    </row>
    <row r="127" spans="2:14" ht="12.75" x14ac:dyDescent="0.2">
      <c r="B127" s="12" t="str">
        <f>IF(Tabla13[[#This Row],[Código_Actividad]]="","",CONCATENATE(Tabla13[[#This Row],[POA]],".",Tabla13[[#This Row],[SRS]],".",Tabla13[[#This Row],[AREA]],".",Tabla13[[#This Row],[TIPO]]))</f>
        <v/>
      </c>
      <c r="C127" s="12" t="str">
        <f>IF(Tabla13[[#This Row],[Código_Actividad]]="","",'[4]Formulario PPGR1'!#REF!)</f>
        <v/>
      </c>
      <c r="D127" s="12" t="str">
        <f>IF(Tabla13[[#This Row],[Código_Actividad]]="","",'[4]Formulario PPGR1'!#REF!)</f>
        <v/>
      </c>
      <c r="E127" s="12" t="str">
        <f>IF(Tabla13[[#This Row],[Código_Actividad]]="","",'[4]Formulario PPGR1'!#REF!)</f>
        <v/>
      </c>
      <c r="F127" s="12" t="str">
        <f>IF(Tabla13[[#This Row],[Código_Actividad]]="","",'[4]Formulario PPGR1'!#REF!)</f>
        <v/>
      </c>
      <c r="G127" s="259"/>
      <c r="H127" s="255"/>
      <c r="I127" s="255"/>
      <c r="J127" s="259"/>
      <c r="K127" s="258"/>
      <c r="L127" s="257">
        <f>+Tabla13[[#This Row],[Precio Unitario]]*Tabla13[[#This Row],[Cantidad de Insumos]]</f>
        <v>0</v>
      </c>
      <c r="M127" s="256" t="str">
        <f>IFERROR(VLOOKUP($F127,[5]Insumos!$C$2:$F$522,4,FALSE),"")</f>
        <v/>
      </c>
      <c r="N127" s="255"/>
    </row>
    <row r="128" spans="2:14" ht="12.75" x14ac:dyDescent="0.2">
      <c r="B128" s="12" t="str">
        <f>IF(Tabla13[[#This Row],[Código_Actividad]]="","",CONCATENATE(Tabla13[[#This Row],[POA]],".",Tabla13[[#This Row],[SRS]],".",Tabla13[[#This Row],[AREA]],".",Tabla13[[#This Row],[TIPO]]))</f>
        <v/>
      </c>
      <c r="C128" s="12" t="str">
        <f>IF(Tabla13[[#This Row],[Código_Actividad]]="","",'[4]Formulario PPGR1'!#REF!)</f>
        <v/>
      </c>
      <c r="D128" s="12" t="str">
        <f>IF(Tabla13[[#This Row],[Código_Actividad]]="","",'[4]Formulario PPGR1'!#REF!)</f>
        <v/>
      </c>
      <c r="E128" s="12" t="str">
        <f>IF(Tabla13[[#This Row],[Código_Actividad]]="","",'[4]Formulario PPGR1'!#REF!)</f>
        <v/>
      </c>
      <c r="F128" s="12" t="str">
        <f>IF(Tabla13[[#This Row],[Código_Actividad]]="","",'[4]Formulario PPGR1'!#REF!)</f>
        <v/>
      </c>
      <c r="G128" s="259"/>
      <c r="H128" s="255"/>
      <c r="I128" s="255"/>
      <c r="J128" s="259"/>
      <c r="K128" s="258"/>
      <c r="L128" s="257">
        <f>+Tabla13[[#This Row],[Precio Unitario]]*Tabla13[[#This Row],[Cantidad de Insumos]]</f>
        <v>0</v>
      </c>
      <c r="M128" s="256" t="str">
        <f>IFERROR(VLOOKUP($F128,[5]Insumos!$C$2:$F$522,4,FALSE),"")</f>
        <v/>
      </c>
      <c r="N128" s="255"/>
    </row>
    <row r="129" spans="2:14" ht="12.75" x14ac:dyDescent="0.2">
      <c r="B129" s="12" t="str">
        <f>IF(Tabla13[[#This Row],[Código_Actividad]]="","",CONCATENATE(Tabla13[[#This Row],[POA]],".",Tabla13[[#This Row],[SRS]],".",Tabla13[[#This Row],[AREA]],".",Tabla13[[#This Row],[TIPO]]))</f>
        <v/>
      </c>
      <c r="C129" s="12" t="str">
        <f>IF(Tabla13[[#This Row],[Código_Actividad]]="","",'[4]Formulario PPGR1'!#REF!)</f>
        <v/>
      </c>
      <c r="D129" s="12" t="str">
        <f>IF(Tabla13[[#This Row],[Código_Actividad]]="","",'[4]Formulario PPGR1'!#REF!)</f>
        <v/>
      </c>
      <c r="E129" s="12" t="str">
        <f>IF(Tabla13[[#This Row],[Código_Actividad]]="","",'[4]Formulario PPGR1'!#REF!)</f>
        <v/>
      </c>
      <c r="F129" s="12" t="str">
        <f>IF(Tabla13[[#This Row],[Código_Actividad]]="","",'[4]Formulario PPGR1'!#REF!)</f>
        <v/>
      </c>
      <c r="G129" s="259"/>
      <c r="H129" s="255"/>
      <c r="I129" s="255"/>
      <c r="J129" s="259"/>
      <c r="K129" s="258"/>
      <c r="L129" s="257">
        <f>+Tabla13[[#This Row],[Precio Unitario]]*Tabla13[[#This Row],[Cantidad de Insumos]]</f>
        <v>0</v>
      </c>
      <c r="M129" s="256" t="str">
        <f>IFERROR(VLOOKUP($F129,[5]Insumos!$C$2:$F$522,4,FALSE),"")</f>
        <v/>
      </c>
      <c r="N129" s="255"/>
    </row>
    <row r="130" spans="2:14" ht="12.75" x14ac:dyDescent="0.2">
      <c r="B130" s="12" t="str">
        <f>IF(Tabla13[[#This Row],[Código_Actividad]]="","",CONCATENATE(Tabla13[[#This Row],[POA]],".",Tabla13[[#This Row],[SRS]],".",Tabla13[[#This Row],[AREA]],".",Tabla13[[#This Row],[TIPO]]))</f>
        <v/>
      </c>
      <c r="C130" s="12" t="str">
        <f>IF(Tabla13[[#This Row],[Código_Actividad]]="","",'[4]Formulario PPGR1'!#REF!)</f>
        <v/>
      </c>
      <c r="D130" s="12" t="str">
        <f>IF(Tabla13[[#This Row],[Código_Actividad]]="","",'[4]Formulario PPGR1'!#REF!)</f>
        <v/>
      </c>
      <c r="E130" s="12" t="str">
        <f>IF(Tabla13[[#This Row],[Código_Actividad]]="","",'[4]Formulario PPGR1'!#REF!)</f>
        <v/>
      </c>
      <c r="F130" s="12" t="str">
        <f>IF(Tabla13[[#This Row],[Código_Actividad]]="","",'[4]Formulario PPGR1'!#REF!)</f>
        <v/>
      </c>
      <c r="G130" s="259"/>
      <c r="H130" s="255"/>
      <c r="I130" s="255"/>
      <c r="J130" s="259"/>
      <c r="K130" s="258"/>
      <c r="L130" s="257">
        <f>+Tabla13[[#This Row],[Precio Unitario]]*Tabla13[[#This Row],[Cantidad de Insumos]]</f>
        <v>0</v>
      </c>
      <c r="M130" s="256" t="str">
        <f>IFERROR(VLOOKUP($F130,[5]Insumos!$C$2:$F$522,4,FALSE),"")</f>
        <v/>
      </c>
      <c r="N130" s="255"/>
    </row>
    <row r="131" spans="2:14" ht="12.75" x14ac:dyDescent="0.2">
      <c r="B131" s="12" t="str">
        <f>IF(Tabla13[[#This Row],[Código_Actividad]]="","",CONCATENATE(Tabla13[[#This Row],[POA]],".",Tabla13[[#This Row],[SRS]],".",Tabla13[[#This Row],[AREA]],".",Tabla13[[#This Row],[TIPO]]))</f>
        <v/>
      </c>
      <c r="C131" s="12" t="str">
        <f>IF(Tabla13[[#This Row],[Código_Actividad]]="","",'[4]Formulario PPGR1'!#REF!)</f>
        <v/>
      </c>
      <c r="D131" s="12" t="str">
        <f>IF(Tabla13[[#This Row],[Código_Actividad]]="","",'[4]Formulario PPGR1'!#REF!)</f>
        <v/>
      </c>
      <c r="E131" s="12" t="str">
        <f>IF(Tabla13[[#This Row],[Código_Actividad]]="","",'[4]Formulario PPGR1'!#REF!)</f>
        <v/>
      </c>
      <c r="F131" s="12" t="str">
        <f>IF(Tabla13[[#This Row],[Código_Actividad]]="","",'[4]Formulario PPGR1'!#REF!)</f>
        <v/>
      </c>
      <c r="G131" s="259"/>
      <c r="H131" s="255"/>
      <c r="I131" s="255"/>
      <c r="J131" s="259"/>
      <c r="K131" s="258"/>
      <c r="L131" s="257">
        <f>+Tabla13[[#This Row],[Precio Unitario]]*Tabla13[[#This Row],[Cantidad de Insumos]]</f>
        <v>0</v>
      </c>
      <c r="M131" s="256" t="str">
        <f>IFERROR(VLOOKUP($F131,[5]Insumos!$C$2:$F$522,4,FALSE),"")</f>
        <v/>
      </c>
      <c r="N131" s="255"/>
    </row>
    <row r="132" spans="2:14" ht="12.75" x14ac:dyDescent="0.2">
      <c r="B132" s="12" t="str">
        <f>IF(Tabla13[[#This Row],[Código_Actividad]]="","",CONCATENATE(Tabla13[[#This Row],[POA]],".",Tabla13[[#This Row],[SRS]],".",Tabla13[[#This Row],[AREA]],".",Tabla13[[#This Row],[TIPO]]))</f>
        <v/>
      </c>
      <c r="C132" s="12" t="str">
        <f>IF(Tabla13[[#This Row],[Código_Actividad]]="","",'[4]Formulario PPGR1'!#REF!)</f>
        <v/>
      </c>
      <c r="D132" s="12" t="str">
        <f>IF(Tabla13[[#This Row],[Código_Actividad]]="","",'[4]Formulario PPGR1'!#REF!)</f>
        <v/>
      </c>
      <c r="E132" s="12" t="str">
        <f>IF(Tabla13[[#This Row],[Código_Actividad]]="","",'[4]Formulario PPGR1'!#REF!)</f>
        <v/>
      </c>
      <c r="F132" s="12" t="str">
        <f>IF(Tabla13[[#This Row],[Código_Actividad]]="","",'[4]Formulario PPGR1'!#REF!)</f>
        <v/>
      </c>
      <c r="G132" s="259"/>
      <c r="H132" s="255"/>
      <c r="I132" s="255"/>
      <c r="J132" s="259"/>
      <c r="K132" s="258"/>
      <c r="L132" s="257">
        <f>+Tabla13[[#This Row],[Precio Unitario]]*Tabla13[[#This Row],[Cantidad de Insumos]]</f>
        <v>0</v>
      </c>
      <c r="M132" s="256" t="str">
        <f>IFERROR(VLOOKUP($F132,[5]Insumos!$C$2:$F$522,4,FALSE),"")</f>
        <v/>
      </c>
      <c r="N132" s="255"/>
    </row>
    <row r="133" spans="2:14" ht="12.75" x14ac:dyDescent="0.2">
      <c r="B133" s="12" t="str">
        <f>IF(Tabla13[[#This Row],[Código_Actividad]]="","",CONCATENATE(Tabla13[[#This Row],[POA]],".",Tabla13[[#This Row],[SRS]],".",Tabla13[[#This Row],[AREA]],".",Tabla13[[#This Row],[TIPO]]))</f>
        <v/>
      </c>
      <c r="C133" s="12" t="str">
        <f>IF(Tabla13[[#This Row],[Código_Actividad]]="","",'[4]Formulario PPGR1'!#REF!)</f>
        <v/>
      </c>
      <c r="D133" s="12" t="str">
        <f>IF(Tabla13[[#This Row],[Código_Actividad]]="","",'[4]Formulario PPGR1'!#REF!)</f>
        <v/>
      </c>
      <c r="E133" s="12" t="str">
        <f>IF(Tabla13[[#This Row],[Código_Actividad]]="","",'[4]Formulario PPGR1'!#REF!)</f>
        <v/>
      </c>
      <c r="F133" s="12" t="str">
        <f>IF(Tabla13[[#This Row],[Código_Actividad]]="","",'[4]Formulario PPGR1'!#REF!)</f>
        <v/>
      </c>
      <c r="G133" s="259"/>
      <c r="H133" s="255"/>
      <c r="I133" s="255"/>
      <c r="J133" s="259"/>
      <c r="K133" s="258"/>
      <c r="L133" s="257">
        <f>+Tabla13[[#This Row],[Precio Unitario]]*Tabla13[[#This Row],[Cantidad de Insumos]]</f>
        <v>0</v>
      </c>
      <c r="M133" s="256" t="str">
        <f>IFERROR(VLOOKUP($F133,[5]Insumos!$C$2:$F$522,4,FALSE),"")</f>
        <v/>
      </c>
      <c r="N133" s="255"/>
    </row>
    <row r="134" spans="2:14" ht="12.75" x14ac:dyDescent="0.2">
      <c r="B134" s="12" t="str">
        <f>IF(Tabla13[[#This Row],[Código_Actividad]]="","",CONCATENATE(Tabla13[[#This Row],[POA]],".",Tabla13[[#This Row],[SRS]],".",Tabla13[[#This Row],[AREA]],".",Tabla13[[#This Row],[TIPO]]))</f>
        <v/>
      </c>
      <c r="C134" s="12" t="str">
        <f>IF(Tabla13[[#This Row],[Código_Actividad]]="","",'[4]Formulario PPGR1'!#REF!)</f>
        <v/>
      </c>
      <c r="D134" s="12" t="str">
        <f>IF(Tabla13[[#This Row],[Código_Actividad]]="","",'[4]Formulario PPGR1'!#REF!)</f>
        <v/>
      </c>
      <c r="E134" s="12" t="str">
        <f>IF(Tabla13[[#This Row],[Código_Actividad]]="","",'[4]Formulario PPGR1'!#REF!)</f>
        <v/>
      </c>
      <c r="F134" s="12" t="str">
        <f>IF(Tabla13[[#This Row],[Código_Actividad]]="","",'[4]Formulario PPGR1'!#REF!)</f>
        <v/>
      </c>
      <c r="G134" s="259"/>
      <c r="H134" s="255"/>
      <c r="I134" s="255"/>
      <c r="J134" s="259"/>
      <c r="K134" s="258"/>
      <c r="L134" s="257">
        <f>+Tabla13[[#This Row],[Precio Unitario]]*Tabla13[[#This Row],[Cantidad de Insumos]]</f>
        <v>0</v>
      </c>
      <c r="M134" s="256" t="str">
        <f>IFERROR(VLOOKUP($F134,[5]Insumos!$C$2:$F$522,4,FALSE),"")</f>
        <v/>
      </c>
      <c r="N134" s="255"/>
    </row>
    <row r="135" spans="2:14" ht="12.75" x14ac:dyDescent="0.2">
      <c r="B135" s="12" t="str">
        <f>IF(Tabla13[[#This Row],[Código_Actividad]]="","",CONCATENATE(Tabla13[[#This Row],[POA]],".",Tabla13[[#This Row],[SRS]],".",Tabla13[[#This Row],[AREA]],".",Tabla13[[#This Row],[TIPO]]))</f>
        <v/>
      </c>
      <c r="C135" s="12" t="str">
        <f>IF(Tabla13[[#This Row],[Código_Actividad]]="","",'[4]Formulario PPGR1'!#REF!)</f>
        <v/>
      </c>
      <c r="D135" s="12" t="str">
        <f>IF(Tabla13[[#This Row],[Código_Actividad]]="","",'[4]Formulario PPGR1'!#REF!)</f>
        <v/>
      </c>
      <c r="E135" s="12" t="str">
        <f>IF(Tabla13[[#This Row],[Código_Actividad]]="","",'[4]Formulario PPGR1'!#REF!)</f>
        <v/>
      </c>
      <c r="F135" s="12" t="str">
        <f>IF(Tabla13[[#This Row],[Código_Actividad]]="","",'[4]Formulario PPGR1'!#REF!)</f>
        <v/>
      </c>
      <c r="G135" s="259"/>
      <c r="H135" s="255"/>
      <c r="I135" s="255"/>
      <c r="J135" s="259"/>
      <c r="K135" s="258"/>
      <c r="L135" s="257">
        <f>+Tabla13[[#This Row],[Precio Unitario]]*Tabla13[[#This Row],[Cantidad de Insumos]]</f>
        <v>0</v>
      </c>
      <c r="M135" s="256" t="str">
        <f>IFERROR(VLOOKUP($F135,[5]Insumos!$C$2:$F$522,4,FALSE),"")</f>
        <v/>
      </c>
      <c r="N135" s="255"/>
    </row>
    <row r="136" spans="2:14" ht="12.75" x14ac:dyDescent="0.2">
      <c r="B136" s="12" t="str">
        <f>IF(Tabla13[[#This Row],[Código_Actividad]]="","",CONCATENATE(Tabla13[[#This Row],[POA]],".",Tabla13[[#This Row],[SRS]],".",Tabla13[[#This Row],[AREA]],".",Tabla13[[#This Row],[TIPO]]))</f>
        <v/>
      </c>
      <c r="C136" s="12" t="str">
        <f>IF(Tabla13[[#This Row],[Código_Actividad]]="","",'[4]Formulario PPGR1'!#REF!)</f>
        <v/>
      </c>
      <c r="D136" s="12" t="str">
        <f>IF(Tabla13[[#This Row],[Código_Actividad]]="","",'[4]Formulario PPGR1'!#REF!)</f>
        <v/>
      </c>
      <c r="E136" s="12" t="str">
        <f>IF(Tabla13[[#This Row],[Código_Actividad]]="","",'[4]Formulario PPGR1'!#REF!)</f>
        <v/>
      </c>
      <c r="F136" s="12" t="str">
        <f>IF(Tabla13[[#This Row],[Código_Actividad]]="","",'[4]Formulario PPGR1'!#REF!)</f>
        <v/>
      </c>
      <c r="G136" s="259"/>
      <c r="H136" s="255"/>
      <c r="I136" s="255"/>
      <c r="J136" s="259"/>
      <c r="K136" s="258"/>
      <c r="L136" s="257">
        <f>+Tabla13[[#This Row],[Precio Unitario]]*Tabla13[[#This Row],[Cantidad de Insumos]]</f>
        <v>0</v>
      </c>
      <c r="M136" s="256" t="str">
        <f>IFERROR(VLOOKUP($F136,[5]Insumos!$C$2:$F$522,4,FALSE),"")</f>
        <v/>
      </c>
      <c r="N136" s="255"/>
    </row>
    <row r="137" spans="2:14" ht="12.75" x14ac:dyDescent="0.2">
      <c r="B137" s="12" t="str">
        <f>IF(Tabla13[[#This Row],[Código_Actividad]]="","",CONCATENATE(Tabla13[[#This Row],[POA]],".",Tabla13[[#This Row],[SRS]],".",Tabla13[[#This Row],[AREA]],".",Tabla13[[#This Row],[TIPO]]))</f>
        <v/>
      </c>
      <c r="C137" s="12" t="str">
        <f>IF(Tabla13[[#This Row],[Código_Actividad]]="","",'[4]Formulario PPGR1'!#REF!)</f>
        <v/>
      </c>
      <c r="D137" s="12" t="str">
        <f>IF(Tabla13[[#This Row],[Código_Actividad]]="","",'[4]Formulario PPGR1'!#REF!)</f>
        <v/>
      </c>
      <c r="E137" s="12" t="str">
        <f>IF(Tabla13[[#This Row],[Código_Actividad]]="","",'[4]Formulario PPGR1'!#REF!)</f>
        <v/>
      </c>
      <c r="F137" s="12" t="str">
        <f>IF(Tabla13[[#This Row],[Código_Actividad]]="","",'[4]Formulario PPGR1'!#REF!)</f>
        <v/>
      </c>
      <c r="G137" s="259"/>
      <c r="H137" s="255"/>
      <c r="I137" s="255"/>
      <c r="J137" s="259"/>
      <c r="K137" s="258"/>
      <c r="L137" s="257">
        <f>+Tabla13[[#This Row],[Precio Unitario]]*Tabla13[[#This Row],[Cantidad de Insumos]]</f>
        <v>0</v>
      </c>
      <c r="M137" s="256" t="str">
        <f>IFERROR(VLOOKUP($F137,[5]Insumos!$C$2:$F$522,4,FALSE),"")</f>
        <v/>
      </c>
      <c r="N137" s="255"/>
    </row>
    <row r="138" spans="2:14" ht="12.75" x14ac:dyDescent="0.2">
      <c r="B138" s="12" t="str">
        <f>IF(Tabla13[[#This Row],[Código_Actividad]]="","",CONCATENATE(Tabla13[[#This Row],[POA]],".",Tabla13[[#This Row],[SRS]],".",Tabla13[[#This Row],[AREA]],".",Tabla13[[#This Row],[TIPO]]))</f>
        <v/>
      </c>
      <c r="C138" s="12" t="str">
        <f>IF(Tabla13[[#This Row],[Código_Actividad]]="","",'[4]Formulario PPGR1'!#REF!)</f>
        <v/>
      </c>
      <c r="D138" s="12" t="str">
        <f>IF(Tabla13[[#This Row],[Código_Actividad]]="","",'[4]Formulario PPGR1'!#REF!)</f>
        <v/>
      </c>
      <c r="E138" s="12" t="str">
        <f>IF(Tabla13[[#This Row],[Código_Actividad]]="","",'[4]Formulario PPGR1'!#REF!)</f>
        <v/>
      </c>
      <c r="F138" s="12" t="str">
        <f>IF(Tabla13[[#This Row],[Código_Actividad]]="","",'[4]Formulario PPGR1'!#REF!)</f>
        <v/>
      </c>
      <c r="G138" s="259"/>
      <c r="H138" s="255"/>
      <c r="I138" s="255"/>
      <c r="J138" s="259"/>
      <c r="K138" s="258"/>
      <c r="L138" s="257">
        <f>+Tabla13[[#This Row],[Precio Unitario]]*Tabla13[[#This Row],[Cantidad de Insumos]]</f>
        <v>0</v>
      </c>
      <c r="M138" s="256" t="str">
        <f>IFERROR(VLOOKUP($F138,[5]Insumos!$C$2:$F$522,4,FALSE),"")</f>
        <v/>
      </c>
      <c r="N138" s="255"/>
    </row>
    <row r="139" spans="2:14" ht="12.75" x14ac:dyDescent="0.2">
      <c r="B139" s="12" t="str">
        <f>IF(Tabla13[[#This Row],[Código_Actividad]]="","",CONCATENATE(Tabla13[[#This Row],[POA]],".",Tabla13[[#This Row],[SRS]],".",Tabla13[[#This Row],[AREA]],".",Tabla13[[#This Row],[TIPO]]))</f>
        <v/>
      </c>
      <c r="C139" s="12" t="str">
        <f>IF(Tabla13[[#This Row],[Código_Actividad]]="","",'[4]Formulario PPGR1'!#REF!)</f>
        <v/>
      </c>
      <c r="D139" s="12" t="str">
        <f>IF(Tabla13[[#This Row],[Código_Actividad]]="","",'[4]Formulario PPGR1'!#REF!)</f>
        <v/>
      </c>
      <c r="E139" s="12" t="str">
        <f>IF(Tabla13[[#This Row],[Código_Actividad]]="","",'[4]Formulario PPGR1'!#REF!)</f>
        <v/>
      </c>
      <c r="F139" s="12" t="str">
        <f>IF(Tabla13[[#This Row],[Código_Actividad]]="","",'[4]Formulario PPGR1'!#REF!)</f>
        <v/>
      </c>
      <c r="G139" s="259"/>
      <c r="H139" s="255"/>
      <c r="I139" s="255"/>
      <c r="J139" s="259"/>
      <c r="K139" s="258"/>
      <c r="L139" s="257">
        <f>+Tabla13[[#This Row],[Precio Unitario]]*Tabla13[[#This Row],[Cantidad de Insumos]]</f>
        <v>0</v>
      </c>
      <c r="M139" s="256" t="str">
        <f>IFERROR(VLOOKUP($F139,[5]Insumos!$C$2:$F$522,4,FALSE),"")</f>
        <v/>
      </c>
      <c r="N139" s="255"/>
    </row>
    <row r="140" spans="2:14" ht="12.75" x14ac:dyDescent="0.2">
      <c r="B140" s="12" t="str">
        <f>IF(Tabla13[[#This Row],[Código_Actividad]]="","",CONCATENATE(Tabla13[[#This Row],[POA]],".",Tabla13[[#This Row],[SRS]],".",Tabla13[[#This Row],[AREA]],".",Tabla13[[#This Row],[TIPO]]))</f>
        <v/>
      </c>
      <c r="C140" s="12" t="str">
        <f>IF(Tabla13[[#This Row],[Código_Actividad]]="","",'[4]Formulario PPGR1'!#REF!)</f>
        <v/>
      </c>
      <c r="D140" s="12" t="str">
        <f>IF(Tabla13[[#This Row],[Código_Actividad]]="","",'[4]Formulario PPGR1'!#REF!)</f>
        <v/>
      </c>
      <c r="E140" s="12" t="str">
        <f>IF(Tabla13[[#This Row],[Código_Actividad]]="","",'[4]Formulario PPGR1'!#REF!)</f>
        <v/>
      </c>
      <c r="F140" s="12" t="str">
        <f>IF(Tabla13[[#This Row],[Código_Actividad]]="","",'[4]Formulario PPGR1'!#REF!)</f>
        <v/>
      </c>
      <c r="G140" s="259"/>
      <c r="H140" s="255"/>
      <c r="I140" s="255"/>
      <c r="J140" s="259"/>
      <c r="K140" s="258"/>
      <c r="L140" s="257">
        <f>+Tabla13[[#This Row],[Precio Unitario]]*Tabla13[[#This Row],[Cantidad de Insumos]]</f>
        <v>0</v>
      </c>
      <c r="M140" s="256" t="str">
        <f>IFERROR(VLOOKUP($F140,[5]Insumos!$C$2:$F$522,4,FALSE),"")</f>
        <v/>
      </c>
      <c r="N140" s="255"/>
    </row>
    <row r="141" spans="2:14" ht="12.75" x14ac:dyDescent="0.2">
      <c r="B141" s="12" t="str">
        <f>IF(Tabla13[[#This Row],[Código_Actividad]]="","",CONCATENATE(Tabla13[[#This Row],[POA]],".",Tabla13[[#This Row],[SRS]],".",Tabla13[[#This Row],[AREA]],".",Tabla13[[#This Row],[TIPO]]))</f>
        <v/>
      </c>
      <c r="C141" s="12" t="str">
        <f>IF(Tabla13[[#This Row],[Código_Actividad]]="","",'[4]Formulario PPGR1'!#REF!)</f>
        <v/>
      </c>
      <c r="D141" s="12" t="str">
        <f>IF(Tabla13[[#This Row],[Código_Actividad]]="","",'[4]Formulario PPGR1'!#REF!)</f>
        <v/>
      </c>
      <c r="E141" s="12" t="str">
        <f>IF(Tabla13[[#This Row],[Código_Actividad]]="","",'[4]Formulario PPGR1'!#REF!)</f>
        <v/>
      </c>
      <c r="F141" s="12" t="str">
        <f>IF(Tabla13[[#This Row],[Código_Actividad]]="","",'[4]Formulario PPGR1'!#REF!)</f>
        <v/>
      </c>
      <c r="G141" s="259"/>
      <c r="H141" s="255"/>
      <c r="I141" s="255"/>
      <c r="J141" s="259"/>
      <c r="K141" s="258"/>
      <c r="L141" s="257">
        <f>+Tabla13[[#This Row],[Precio Unitario]]*Tabla13[[#This Row],[Cantidad de Insumos]]</f>
        <v>0</v>
      </c>
      <c r="M141" s="256" t="str">
        <f>IFERROR(VLOOKUP($F141,[5]Insumos!$C$2:$F$522,4,FALSE),"")</f>
        <v/>
      </c>
      <c r="N141" s="255"/>
    </row>
    <row r="142" spans="2:14" ht="12.75" x14ac:dyDescent="0.2">
      <c r="B142" s="12" t="str">
        <f>IF(Tabla13[[#This Row],[Código_Actividad]]="","",CONCATENATE(Tabla13[[#This Row],[POA]],".",Tabla13[[#This Row],[SRS]],".",Tabla13[[#This Row],[AREA]],".",Tabla13[[#This Row],[TIPO]]))</f>
        <v/>
      </c>
      <c r="C142" s="12" t="str">
        <f>IF(Tabla13[[#This Row],[Código_Actividad]]="","",'[4]Formulario PPGR1'!#REF!)</f>
        <v/>
      </c>
      <c r="D142" s="12" t="str">
        <f>IF(Tabla13[[#This Row],[Código_Actividad]]="","",'[4]Formulario PPGR1'!#REF!)</f>
        <v/>
      </c>
      <c r="E142" s="12" t="str">
        <f>IF(Tabla13[[#This Row],[Código_Actividad]]="","",'[4]Formulario PPGR1'!#REF!)</f>
        <v/>
      </c>
      <c r="F142" s="12" t="str">
        <f>IF(Tabla13[[#This Row],[Código_Actividad]]="","",'[4]Formulario PPGR1'!#REF!)</f>
        <v/>
      </c>
      <c r="G142" s="259"/>
      <c r="H142" s="255"/>
      <c r="I142" s="255"/>
      <c r="J142" s="259"/>
      <c r="K142" s="258"/>
      <c r="L142" s="257">
        <f>+Tabla13[[#This Row],[Precio Unitario]]*Tabla13[[#This Row],[Cantidad de Insumos]]</f>
        <v>0</v>
      </c>
      <c r="M142" s="256" t="str">
        <f>IFERROR(VLOOKUP($F142,[5]Insumos!$C$2:$F$522,4,FALSE),"")</f>
        <v/>
      </c>
      <c r="N142" s="255"/>
    </row>
    <row r="143" spans="2:14" ht="12.75" x14ac:dyDescent="0.2">
      <c r="B143" s="12" t="str">
        <f>IF(Tabla13[[#This Row],[Código_Actividad]]="","",CONCATENATE(Tabla13[[#This Row],[POA]],".",Tabla13[[#This Row],[SRS]],".",Tabla13[[#This Row],[AREA]],".",Tabla13[[#This Row],[TIPO]]))</f>
        <v/>
      </c>
      <c r="C143" s="12" t="str">
        <f>IF(Tabla13[[#This Row],[Código_Actividad]]="","",'[4]Formulario PPGR1'!#REF!)</f>
        <v/>
      </c>
      <c r="D143" s="12" t="str">
        <f>IF(Tabla13[[#This Row],[Código_Actividad]]="","",'[4]Formulario PPGR1'!#REF!)</f>
        <v/>
      </c>
      <c r="E143" s="12" t="str">
        <f>IF(Tabla13[[#This Row],[Código_Actividad]]="","",'[4]Formulario PPGR1'!#REF!)</f>
        <v/>
      </c>
      <c r="F143" s="12" t="str">
        <f>IF(Tabla13[[#This Row],[Código_Actividad]]="","",'[4]Formulario PPGR1'!#REF!)</f>
        <v/>
      </c>
      <c r="G143" s="259"/>
      <c r="H143" s="255"/>
      <c r="I143" s="255"/>
      <c r="J143" s="259"/>
      <c r="K143" s="258"/>
      <c r="L143" s="257">
        <f>+Tabla13[[#This Row],[Precio Unitario]]*Tabla13[[#This Row],[Cantidad de Insumos]]</f>
        <v>0</v>
      </c>
      <c r="M143" s="256" t="str">
        <f>IFERROR(VLOOKUP($F143,[5]Insumos!$C$2:$F$522,4,FALSE),"")</f>
        <v/>
      </c>
      <c r="N143" s="255"/>
    </row>
    <row r="144" spans="2:14" ht="12.75" x14ac:dyDescent="0.2">
      <c r="B144" s="12" t="str">
        <f>IF(Tabla13[[#This Row],[Código_Actividad]]="","",CONCATENATE(Tabla13[[#This Row],[POA]],".",Tabla13[[#This Row],[SRS]],".",Tabla13[[#This Row],[AREA]],".",Tabla13[[#This Row],[TIPO]]))</f>
        <v/>
      </c>
      <c r="C144" s="12" t="str">
        <f>IF(Tabla13[[#This Row],[Código_Actividad]]="","",'[4]Formulario PPGR1'!#REF!)</f>
        <v/>
      </c>
      <c r="D144" s="12" t="str">
        <f>IF(Tabla13[[#This Row],[Código_Actividad]]="","",'[4]Formulario PPGR1'!#REF!)</f>
        <v/>
      </c>
      <c r="E144" s="12" t="str">
        <f>IF(Tabla13[[#This Row],[Código_Actividad]]="","",'[4]Formulario PPGR1'!#REF!)</f>
        <v/>
      </c>
      <c r="F144" s="12" t="str">
        <f>IF(Tabla13[[#This Row],[Código_Actividad]]="","",'[4]Formulario PPGR1'!#REF!)</f>
        <v/>
      </c>
      <c r="G144" s="259"/>
      <c r="H144" s="255"/>
      <c r="I144" s="255"/>
      <c r="J144" s="259"/>
      <c r="K144" s="258"/>
      <c r="L144" s="257">
        <f>+Tabla13[[#This Row],[Precio Unitario]]*Tabla13[[#This Row],[Cantidad de Insumos]]</f>
        <v>0</v>
      </c>
      <c r="M144" s="256" t="str">
        <f>IFERROR(VLOOKUP($F144,[5]Insumos!$C$2:$F$522,4,FALSE),"")</f>
        <v/>
      </c>
      <c r="N144" s="255"/>
    </row>
    <row r="145" spans="2:14" ht="12.75" x14ac:dyDescent="0.2">
      <c r="B145" s="12" t="str">
        <f>IF(Tabla13[[#This Row],[Código_Actividad]]="","",CONCATENATE(Tabla13[[#This Row],[POA]],".",Tabla13[[#This Row],[SRS]],".",Tabla13[[#This Row],[AREA]],".",Tabla13[[#This Row],[TIPO]]))</f>
        <v/>
      </c>
      <c r="C145" s="12" t="str">
        <f>IF(Tabla13[[#This Row],[Código_Actividad]]="","",'[4]Formulario PPGR1'!#REF!)</f>
        <v/>
      </c>
      <c r="D145" s="12" t="str">
        <f>IF(Tabla13[[#This Row],[Código_Actividad]]="","",'[4]Formulario PPGR1'!#REF!)</f>
        <v/>
      </c>
      <c r="E145" s="12" t="str">
        <f>IF(Tabla13[[#This Row],[Código_Actividad]]="","",'[4]Formulario PPGR1'!#REF!)</f>
        <v/>
      </c>
      <c r="F145" s="12" t="str">
        <f>IF(Tabla13[[#This Row],[Código_Actividad]]="","",'[4]Formulario PPGR1'!#REF!)</f>
        <v/>
      </c>
      <c r="G145" s="259"/>
      <c r="H145" s="255"/>
      <c r="I145" s="255"/>
      <c r="J145" s="259"/>
      <c r="K145" s="258"/>
      <c r="L145" s="257">
        <f>+Tabla13[[#This Row],[Precio Unitario]]*Tabla13[[#This Row],[Cantidad de Insumos]]</f>
        <v>0</v>
      </c>
      <c r="M145" s="256" t="str">
        <f>IFERROR(VLOOKUP($F145,[5]Insumos!$C$2:$F$522,4,FALSE),"")</f>
        <v/>
      </c>
      <c r="N145" s="255"/>
    </row>
    <row r="146" spans="2:14" ht="12.75" x14ac:dyDescent="0.2">
      <c r="B146" s="12" t="str">
        <f>IF(Tabla13[[#This Row],[Código_Actividad]]="","",CONCATENATE(Tabla13[[#This Row],[POA]],".",Tabla13[[#This Row],[SRS]],".",Tabla13[[#This Row],[AREA]],".",Tabla13[[#This Row],[TIPO]]))</f>
        <v/>
      </c>
      <c r="C146" s="12" t="str">
        <f>IF(Tabla13[[#This Row],[Código_Actividad]]="","",'[4]Formulario PPGR1'!#REF!)</f>
        <v/>
      </c>
      <c r="D146" s="12" t="str">
        <f>IF(Tabla13[[#This Row],[Código_Actividad]]="","",'[4]Formulario PPGR1'!#REF!)</f>
        <v/>
      </c>
      <c r="E146" s="12" t="str">
        <f>IF(Tabla13[[#This Row],[Código_Actividad]]="","",'[4]Formulario PPGR1'!#REF!)</f>
        <v/>
      </c>
      <c r="F146" s="12" t="str">
        <f>IF(Tabla13[[#This Row],[Código_Actividad]]="","",'[4]Formulario PPGR1'!#REF!)</f>
        <v/>
      </c>
      <c r="G146" s="259"/>
      <c r="H146" s="255"/>
      <c r="I146" s="255"/>
      <c r="J146" s="259"/>
      <c r="K146" s="258"/>
      <c r="L146" s="257">
        <f>+Tabla13[[#This Row],[Precio Unitario]]*Tabla13[[#This Row],[Cantidad de Insumos]]</f>
        <v>0</v>
      </c>
      <c r="M146" s="256" t="str">
        <f>IFERROR(VLOOKUP($F146,[5]Insumos!$C$2:$F$522,4,FALSE),"")</f>
        <v/>
      </c>
      <c r="N146" s="255"/>
    </row>
    <row r="147" spans="2:14" ht="12.75" x14ac:dyDescent="0.2">
      <c r="B147" s="12" t="str">
        <f>IF(Tabla13[[#This Row],[Código_Actividad]]="","",CONCATENATE(Tabla13[[#This Row],[POA]],".",Tabla13[[#This Row],[SRS]],".",Tabla13[[#This Row],[AREA]],".",Tabla13[[#This Row],[TIPO]]))</f>
        <v/>
      </c>
      <c r="C147" s="12" t="str">
        <f>IF(Tabla13[[#This Row],[Código_Actividad]]="","",'[4]Formulario PPGR1'!#REF!)</f>
        <v/>
      </c>
      <c r="D147" s="12" t="str">
        <f>IF(Tabla13[[#This Row],[Código_Actividad]]="","",'[4]Formulario PPGR1'!#REF!)</f>
        <v/>
      </c>
      <c r="E147" s="12" t="str">
        <f>IF(Tabla13[[#This Row],[Código_Actividad]]="","",'[4]Formulario PPGR1'!#REF!)</f>
        <v/>
      </c>
      <c r="F147" s="12" t="str">
        <f>IF(Tabla13[[#This Row],[Código_Actividad]]="","",'[4]Formulario PPGR1'!#REF!)</f>
        <v/>
      </c>
      <c r="G147" s="259"/>
      <c r="H147" s="255"/>
      <c r="I147" s="255"/>
      <c r="J147" s="259"/>
      <c r="K147" s="258"/>
      <c r="L147" s="257">
        <f>+Tabla13[[#This Row],[Precio Unitario]]*Tabla13[[#This Row],[Cantidad de Insumos]]</f>
        <v>0</v>
      </c>
      <c r="M147" s="256" t="str">
        <f>IFERROR(VLOOKUP($F147,[5]Insumos!$C$2:$F$522,4,FALSE),"")</f>
        <v/>
      </c>
      <c r="N147" s="255"/>
    </row>
    <row r="148" spans="2:14" ht="12.75" x14ac:dyDescent="0.2">
      <c r="B148" s="12" t="str">
        <f>IF(Tabla13[[#This Row],[Código_Actividad]]="","",CONCATENATE(Tabla13[[#This Row],[POA]],".",Tabla13[[#This Row],[SRS]],".",Tabla13[[#This Row],[AREA]],".",Tabla13[[#This Row],[TIPO]]))</f>
        <v/>
      </c>
      <c r="C148" s="12" t="str">
        <f>IF(Tabla13[[#This Row],[Código_Actividad]]="","",'[4]Formulario PPGR1'!#REF!)</f>
        <v/>
      </c>
      <c r="D148" s="12" t="str">
        <f>IF(Tabla13[[#This Row],[Código_Actividad]]="","",'[4]Formulario PPGR1'!#REF!)</f>
        <v/>
      </c>
      <c r="E148" s="12" t="str">
        <f>IF(Tabla13[[#This Row],[Código_Actividad]]="","",'[4]Formulario PPGR1'!#REF!)</f>
        <v/>
      </c>
      <c r="F148" s="12" t="str">
        <f>IF(Tabla13[[#This Row],[Código_Actividad]]="","",'[4]Formulario PPGR1'!#REF!)</f>
        <v/>
      </c>
      <c r="G148" s="259"/>
      <c r="H148" s="255"/>
      <c r="I148" s="255"/>
      <c r="J148" s="259"/>
      <c r="K148" s="258"/>
      <c r="L148" s="257">
        <f>+Tabla13[[#This Row],[Precio Unitario]]*Tabla13[[#This Row],[Cantidad de Insumos]]</f>
        <v>0</v>
      </c>
      <c r="M148" s="256" t="str">
        <f>IFERROR(VLOOKUP($F148,[5]Insumos!$C$2:$F$522,4,FALSE),"")</f>
        <v/>
      </c>
      <c r="N148" s="255"/>
    </row>
    <row r="149" spans="2:14" ht="12.75" x14ac:dyDescent="0.2">
      <c r="B149" s="12" t="str">
        <f>IF(Tabla13[[#This Row],[Código_Actividad]]="","",CONCATENATE(Tabla13[[#This Row],[POA]],".",Tabla13[[#This Row],[SRS]],".",Tabla13[[#This Row],[AREA]],".",Tabla13[[#This Row],[TIPO]]))</f>
        <v/>
      </c>
      <c r="C149" s="12" t="str">
        <f>IF(Tabla13[[#This Row],[Código_Actividad]]="","",'[4]Formulario PPGR1'!#REF!)</f>
        <v/>
      </c>
      <c r="D149" s="12" t="str">
        <f>IF(Tabla13[[#This Row],[Código_Actividad]]="","",'[4]Formulario PPGR1'!#REF!)</f>
        <v/>
      </c>
      <c r="E149" s="12" t="str">
        <f>IF(Tabla13[[#This Row],[Código_Actividad]]="","",'[4]Formulario PPGR1'!#REF!)</f>
        <v/>
      </c>
      <c r="F149" s="12" t="str">
        <f>IF(Tabla13[[#This Row],[Código_Actividad]]="","",'[4]Formulario PPGR1'!#REF!)</f>
        <v/>
      </c>
      <c r="G149" s="259"/>
      <c r="H149" s="255"/>
      <c r="I149" s="255"/>
      <c r="J149" s="259"/>
      <c r="K149" s="258"/>
      <c r="L149" s="257">
        <f>+Tabla13[[#This Row],[Precio Unitario]]*Tabla13[[#This Row],[Cantidad de Insumos]]</f>
        <v>0</v>
      </c>
      <c r="M149" s="256" t="str">
        <f>IFERROR(VLOOKUP($F149,[5]Insumos!$C$2:$F$522,4,FALSE),"")</f>
        <v/>
      </c>
      <c r="N149" s="255"/>
    </row>
    <row r="150" spans="2:14" ht="12.75" x14ac:dyDescent="0.2">
      <c r="B150" s="12" t="str">
        <f>IF(Tabla13[[#This Row],[Código_Actividad]]="","",CONCATENATE(Tabla13[[#This Row],[POA]],".",Tabla13[[#This Row],[SRS]],".",Tabla13[[#This Row],[AREA]],".",Tabla13[[#This Row],[TIPO]]))</f>
        <v/>
      </c>
      <c r="C150" s="12" t="str">
        <f>IF(Tabla13[[#This Row],[Código_Actividad]]="","",'[4]Formulario PPGR1'!#REF!)</f>
        <v/>
      </c>
      <c r="D150" s="12" t="str">
        <f>IF(Tabla13[[#This Row],[Código_Actividad]]="","",'[4]Formulario PPGR1'!#REF!)</f>
        <v/>
      </c>
      <c r="E150" s="12" t="str">
        <f>IF(Tabla13[[#This Row],[Código_Actividad]]="","",'[4]Formulario PPGR1'!#REF!)</f>
        <v/>
      </c>
      <c r="F150" s="12" t="str">
        <f>IF(Tabla13[[#This Row],[Código_Actividad]]="","",'[4]Formulario PPGR1'!#REF!)</f>
        <v/>
      </c>
      <c r="G150" s="259"/>
      <c r="H150" s="255"/>
      <c r="I150" s="255"/>
      <c r="J150" s="259"/>
      <c r="K150" s="258"/>
      <c r="L150" s="257">
        <f>+Tabla13[[#This Row],[Precio Unitario]]*Tabla13[[#This Row],[Cantidad de Insumos]]</f>
        <v>0</v>
      </c>
      <c r="M150" s="256" t="str">
        <f>IFERROR(VLOOKUP($F150,[5]Insumos!$C$2:$F$522,4,FALSE),"")</f>
        <v/>
      </c>
      <c r="N150" s="255"/>
    </row>
    <row r="151" spans="2:14" ht="12.75" x14ac:dyDescent="0.2">
      <c r="B151" s="12" t="str">
        <f>IF(Tabla13[[#This Row],[Código_Actividad]]="","",CONCATENATE(Tabla13[[#This Row],[POA]],".",Tabla13[[#This Row],[SRS]],".",Tabla13[[#This Row],[AREA]],".",Tabla13[[#This Row],[TIPO]]))</f>
        <v/>
      </c>
      <c r="C151" s="12" t="str">
        <f>IF(Tabla13[[#This Row],[Código_Actividad]]="","",'[4]Formulario PPGR1'!#REF!)</f>
        <v/>
      </c>
      <c r="D151" s="12" t="str">
        <f>IF(Tabla13[[#This Row],[Código_Actividad]]="","",'[4]Formulario PPGR1'!#REF!)</f>
        <v/>
      </c>
      <c r="E151" s="12" t="str">
        <f>IF(Tabla13[[#This Row],[Código_Actividad]]="","",'[4]Formulario PPGR1'!#REF!)</f>
        <v/>
      </c>
      <c r="F151" s="12" t="str">
        <f>IF(Tabla13[[#This Row],[Código_Actividad]]="","",'[4]Formulario PPGR1'!#REF!)</f>
        <v/>
      </c>
      <c r="G151" s="259"/>
      <c r="H151" s="255"/>
      <c r="I151" s="255"/>
      <c r="J151" s="259"/>
      <c r="K151" s="258"/>
      <c r="L151" s="257">
        <f>+Tabla13[[#This Row],[Precio Unitario]]*Tabla13[[#This Row],[Cantidad de Insumos]]</f>
        <v>0</v>
      </c>
      <c r="M151" s="256" t="str">
        <f>IFERROR(VLOOKUP($F151,[5]Insumos!$C$2:$F$522,4,FALSE),"")</f>
        <v/>
      </c>
      <c r="N151" s="255"/>
    </row>
    <row r="152" spans="2:14" ht="12.75" x14ac:dyDescent="0.2">
      <c r="B152" s="12" t="str">
        <f>IF(Tabla13[[#This Row],[Código_Actividad]]="","",CONCATENATE(Tabla13[[#This Row],[POA]],".",Tabla13[[#This Row],[SRS]],".",Tabla13[[#This Row],[AREA]],".",Tabla13[[#This Row],[TIPO]]))</f>
        <v/>
      </c>
      <c r="C152" s="12" t="str">
        <f>IF(Tabla13[[#This Row],[Código_Actividad]]="","",'[4]Formulario PPGR1'!#REF!)</f>
        <v/>
      </c>
      <c r="D152" s="12" t="str">
        <f>IF(Tabla13[[#This Row],[Código_Actividad]]="","",'[4]Formulario PPGR1'!#REF!)</f>
        <v/>
      </c>
      <c r="E152" s="12" t="str">
        <f>IF(Tabla13[[#This Row],[Código_Actividad]]="","",'[4]Formulario PPGR1'!#REF!)</f>
        <v/>
      </c>
      <c r="F152" s="12" t="str">
        <f>IF(Tabla13[[#This Row],[Código_Actividad]]="","",'[4]Formulario PPGR1'!#REF!)</f>
        <v/>
      </c>
      <c r="G152" s="259"/>
      <c r="H152" s="255"/>
      <c r="I152" s="255"/>
      <c r="J152" s="259"/>
      <c r="K152" s="258"/>
      <c r="L152" s="257">
        <f>+Tabla13[[#This Row],[Precio Unitario]]*Tabla13[[#This Row],[Cantidad de Insumos]]</f>
        <v>0</v>
      </c>
      <c r="M152" s="256" t="str">
        <f>IFERROR(VLOOKUP($F152,[5]Insumos!$C$2:$F$522,4,FALSE),"")</f>
        <v/>
      </c>
      <c r="N152" s="255"/>
    </row>
    <row r="153" spans="2:14" ht="12.75" x14ac:dyDescent="0.2">
      <c r="B153" s="12" t="str">
        <f>IF(Tabla13[[#This Row],[Código_Actividad]]="","",CONCATENATE(Tabla13[[#This Row],[POA]],".",Tabla13[[#This Row],[SRS]],".",Tabla13[[#This Row],[AREA]],".",Tabla13[[#This Row],[TIPO]]))</f>
        <v/>
      </c>
      <c r="C153" s="12" t="str">
        <f>IF(Tabla13[[#This Row],[Código_Actividad]]="","",'[4]Formulario PPGR1'!#REF!)</f>
        <v/>
      </c>
      <c r="D153" s="12" t="str">
        <f>IF(Tabla13[[#This Row],[Código_Actividad]]="","",'[4]Formulario PPGR1'!#REF!)</f>
        <v/>
      </c>
      <c r="E153" s="12" t="str">
        <f>IF(Tabla13[[#This Row],[Código_Actividad]]="","",'[4]Formulario PPGR1'!#REF!)</f>
        <v/>
      </c>
      <c r="F153" s="12" t="str">
        <f>IF(Tabla13[[#This Row],[Código_Actividad]]="","",'[4]Formulario PPGR1'!#REF!)</f>
        <v/>
      </c>
      <c r="G153" s="259"/>
      <c r="H153" s="255"/>
      <c r="I153" s="255"/>
      <c r="J153" s="259"/>
      <c r="K153" s="258"/>
      <c r="L153" s="257">
        <f>+Tabla13[[#This Row],[Precio Unitario]]*Tabla13[[#This Row],[Cantidad de Insumos]]</f>
        <v>0</v>
      </c>
      <c r="M153" s="256" t="str">
        <f>IFERROR(VLOOKUP($F153,[5]Insumos!$C$2:$F$522,4,FALSE),"")</f>
        <v/>
      </c>
      <c r="N153" s="255"/>
    </row>
    <row r="154" spans="2:14" ht="12.75" x14ac:dyDescent="0.2">
      <c r="B154" s="12" t="str">
        <f>IF(Tabla13[[#This Row],[Código_Actividad]]="","",CONCATENATE(Tabla13[[#This Row],[POA]],".",Tabla13[[#This Row],[SRS]],".",Tabla13[[#This Row],[AREA]],".",Tabla13[[#This Row],[TIPO]]))</f>
        <v/>
      </c>
      <c r="C154" s="12" t="str">
        <f>IF(Tabla13[[#This Row],[Código_Actividad]]="","",'[4]Formulario PPGR1'!#REF!)</f>
        <v/>
      </c>
      <c r="D154" s="12" t="str">
        <f>IF(Tabla13[[#This Row],[Código_Actividad]]="","",'[4]Formulario PPGR1'!#REF!)</f>
        <v/>
      </c>
      <c r="E154" s="12" t="str">
        <f>IF(Tabla13[[#This Row],[Código_Actividad]]="","",'[4]Formulario PPGR1'!#REF!)</f>
        <v/>
      </c>
      <c r="F154" s="12" t="str">
        <f>IF(Tabla13[[#This Row],[Código_Actividad]]="","",'[4]Formulario PPGR1'!#REF!)</f>
        <v/>
      </c>
      <c r="G154" s="259"/>
      <c r="H154" s="255"/>
      <c r="I154" s="255"/>
      <c r="J154" s="259"/>
      <c r="K154" s="258"/>
      <c r="L154" s="257">
        <f>+Tabla13[[#This Row],[Precio Unitario]]*Tabla13[[#This Row],[Cantidad de Insumos]]</f>
        <v>0</v>
      </c>
      <c r="M154" s="256" t="str">
        <f>IFERROR(VLOOKUP($F154,[5]Insumos!$C$2:$F$522,4,FALSE),"")</f>
        <v/>
      </c>
      <c r="N154" s="255"/>
    </row>
    <row r="155" spans="2:14" ht="12.75" x14ac:dyDescent="0.2">
      <c r="B155" s="12" t="str">
        <f>IF(Tabla13[[#This Row],[Código_Actividad]]="","",CONCATENATE(Tabla13[[#This Row],[POA]],".",Tabla13[[#This Row],[SRS]],".",Tabla13[[#This Row],[AREA]],".",Tabla13[[#This Row],[TIPO]]))</f>
        <v/>
      </c>
      <c r="C155" s="12" t="str">
        <f>IF(Tabla13[[#This Row],[Código_Actividad]]="","",'[4]Formulario PPGR1'!#REF!)</f>
        <v/>
      </c>
      <c r="D155" s="12" t="str">
        <f>IF(Tabla13[[#This Row],[Código_Actividad]]="","",'[4]Formulario PPGR1'!#REF!)</f>
        <v/>
      </c>
      <c r="E155" s="12" t="str">
        <f>IF(Tabla13[[#This Row],[Código_Actividad]]="","",'[4]Formulario PPGR1'!#REF!)</f>
        <v/>
      </c>
      <c r="F155" s="12" t="str">
        <f>IF(Tabla13[[#This Row],[Código_Actividad]]="","",'[4]Formulario PPGR1'!#REF!)</f>
        <v/>
      </c>
      <c r="G155" s="259"/>
      <c r="H155" s="255"/>
      <c r="I155" s="255"/>
      <c r="J155" s="259"/>
      <c r="K155" s="258"/>
      <c r="L155" s="257">
        <f>+Tabla13[[#This Row],[Precio Unitario]]*Tabla13[[#This Row],[Cantidad de Insumos]]</f>
        <v>0</v>
      </c>
      <c r="M155" s="256" t="str">
        <f>IFERROR(VLOOKUP($F155,[5]Insumos!$C$2:$F$522,4,FALSE),"")</f>
        <v/>
      </c>
      <c r="N155" s="255"/>
    </row>
    <row r="156" spans="2:14" ht="12.75" x14ac:dyDescent="0.2">
      <c r="B156" s="12" t="str">
        <f>IF(Tabla13[[#This Row],[Código_Actividad]]="","",CONCATENATE(Tabla13[[#This Row],[POA]],".",Tabla13[[#This Row],[SRS]],".",Tabla13[[#This Row],[AREA]],".",Tabla13[[#This Row],[TIPO]]))</f>
        <v/>
      </c>
      <c r="C156" s="12" t="str">
        <f>IF(Tabla13[[#This Row],[Código_Actividad]]="","",'[4]Formulario PPGR1'!#REF!)</f>
        <v/>
      </c>
      <c r="D156" s="12" t="str">
        <f>IF(Tabla13[[#This Row],[Código_Actividad]]="","",'[4]Formulario PPGR1'!#REF!)</f>
        <v/>
      </c>
      <c r="E156" s="12" t="str">
        <f>IF(Tabla13[[#This Row],[Código_Actividad]]="","",'[4]Formulario PPGR1'!#REF!)</f>
        <v/>
      </c>
      <c r="F156" s="12" t="str">
        <f>IF(Tabla13[[#This Row],[Código_Actividad]]="","",'[4]Formulario PPGR1'!#REF!)</f>
        <v/>
      </c>
      <c r="G156" s="259"/>
      <c r="H156" s="255"/>
      <c r="I156" s="255"/>
      <c r="J156" s="259"/>
      <c r="K156" s="258"/>
      <c r="L156" s="257">
        <f>+Tabla13[[#This Row],[Precio Unitario]]*Tabla13[[#This Row],[Cantidad de Insumos]]</f>
        <v>0</v>
      </c>
      <c r="M156" s="256" t="str">
        <f>IFERROR(VLOOKUP($F156,[5]Insumos!$C$2:$F$522,4,FALSE),"")</f>
        <v/>
      </c>
      <c r="N156" s="255"/>
    </row>
    <row r="157" spans="2:14" ht="12.75" x14ac:dyDescent="0.2">
      <c r="B157" s="12" t="str">
        <f>IF(Tabla13[[#This Row],[Código_Actividad]]="","",CONCATENATE(Tabla13[[#This Row],[POA]],".",Tabla13[[#This Row],[SRS]],".",Tabla13[[#This Row],[AREA]],".",Tabla13[[#This Row],[TIPO]]))</f>
        <v/>
      </c>
      <c r="C157" s="12" t="str">
        <f>IF(Tabla13[[#This Row],[Código_Actividad]]="","",'[4]Formulario PPGR1'!#REF!)</f>
        <v/>
      </c>
      <c r="D157" s="12" t="str">
        <f>IF(Tabla13[[#This Row],[Código_Actividad]]="","",'[4]Formulario PPGR1'!#REF!)</f>
        <v/>
      </c>
      <c r="E157" s="12" t="str">
        <f>IF(Tabla13[[#This Row],[Código_Actividad]]="","",'[4]Formulario PPGR1'!#REF!)</f>
        <v/>
      </c>
      <c r="F157" s="12" t="str">
        <f>IF(Tabla13[[#This Row],[Código_Actividad]]="","",'[4]Formulario PPGR1'!#REF!)</f>
        <v/>
      </c>
      <c r="G157" s="259"/>
      <c r="H157" s="255"/>
      <c r="I157" s="255"/>
      <c r="J157" s="259"/>
      <c r="K157" s="258"/>
      <c r="L157" s="257">
        <f>+Tabla13[[#This Row],[Precio Unitario]]*Tabla13[[#This Row],[Cantidad de Insumos]]</f>
        <v>0</v>
      </c>
      <c r="M157" s="256" t="str">
        <f>IFERROR(VLOOKUP($F157,[5]Insumos!$C$2:$F$522,4,FALSE),"")</f>
        <v/>
      </c>
      <c r="N157" s="255"/>
    </row>
    <row r="158" spans="2:14" ht="12.75" x14ac:dyDescent="0.2">
      <c r="B158" s="12" t="str">
        <f>IF(Tabla13[[#This Row],[Código_Actividad]]="","",CONCATENATE(Tabla13[[#This Row],[POA]],".",Tabla13[[#This Row],[SRS]],".",Tabla13[[#This Row],[AREA]],".",Tabla13[[#This Row],[TIPO]]))</f>
        <v/>
      </c>
      <c r="C158" s="12" t="str">
        <f>IF(Tabla13[[#This Row],[Código_Actividad]]="","",'[4]Formulario PPGR1'!#REF!)</f>
        <v/>
      </c>
      <c r="D158" s="12" t="str">
        <f>IF(Tabla13[[#This Row],[Código_Actividad]]="","",'[4]Formulario PPGR1'!#REF!)</f>
        <v/>
      </c>
      <c r="E158" s="12" t="str">
        <f>IF(Tabla13[[#This Row],[Código_Actividad]]="","",'[4]Formulario PPGR1'!#REF!)</f>
        <v/>
      </c>
      <c r="F158" s="12" t="str">
        <f>IF(Tabla13[[#This Row],[Código_Actividad]]="","",'[4]Formulario PPGR1'!#REF!)</f>
        <v/>
      </c>
      <c r="G158" s="259"/>
      <c r="H158" s="255"/>
      <c r="I158" s="255"/>
      <c r="J158" s="259"/>
      <c r="K158" s="258"/>
      <c r="L158" s="257">
        <f>+Tabla13[[#This Row],[Precio Unitario]]*Tabla13[[#This Row],[Cantidad de Insumos]]</f>
        <v>0</v>
      </c>
      <c r="M158" s="256" t="str">
        <f>IFERROR(VLOOKUP($F158,[5]Insumos!$C$2:$F$522,4,FALSE),"")</f>
        <v/>
      </c>
      <c r="N158" s="255"/>
    </row>
    <row r="159" spans="2:14" ht="12.75" x14ac:dyDescent="0.2">
      <c r="B159" s="12" t="str">
        <f>IF(Tabla13[[#This Row],[Código_Actividad]]="","",CONCATENATE(Tabla13[[#This Row],[POA]],".",Tabla13[[#This Row],[SRS]],".",Tabla13[[#This Row],[AREA]],".",Tabla13[[#This Row],[TIPO]]))</f>
        <v/>
      </c>
      <c r="C159" s="12" t="str">
        <f>IF(Tabla13[[#This Row],[Código_Actividad]]="","",'[4]Formulario PPGR1'!#REF!)</f>
        <v/>
      </c>
      <c r="D159" s="12" t="str">
        <f>IF(Tabla13[[#This Row],[Código_Actividad]]="","",'[4]Formulario PPGR1'!#REF!)</f>
        <v/>
      </c>
      <c r="E159" s="12" t="str">
        <f>IF(Tabla13[[#This Row],[Código_Actividad]]="","",'[4]Formulario PPGR1'!#REF!)</f>
        <v/>
      </c>
      <c r="F159" s="12" t="str">
        <f>IF(Tabla13[[#This Row],[Código_Actividad]]="","",'[4]Formulario PPGR1'!#REF!)</f>
        <v/>
      </c>
      <c r="G159" s="259"/>
      <c r="H159" s="255"/>
      <c r="I159" s="255"/>
      <c r="J159" s="259"/>
      <c r="K159" s="258"/>
      <c r="L159" s="257">
        <f>+Tabla13[[#This Row],[Precio Unitario]]*Tabla13[[#This Row],[Cantidad de Insumos]]</f>
        <v>0</v>
      </c>
      <c r="M159" s="256" t="str">
        <f>IFERROR(VLOOKUP($F159,[5]Insumos!$C$2:$F$522,4,FALSE),"")</f>
        <v/>
      </c>
      <c r="N159" s="255"/>
    </row>
    <row r="160" spans="2:14" ht="12.75" x14ac:dyDescent="0.2">
      <c r="B160" s="12" t="str">
        <f>IF(Tabla13[[#This Row],[Código_Actividad]]="","",CONCATENATE(Tabla13[[#This Row],[POA]],".",Tabla13[[#This Row],[SRS]],".",Tabla13[[#This Row],[AREA]],".",Tabla13[[#This Row],[TIPO]]))</f>
        <v/>
      </c>
      <c r="C160" s="12" t="str">
        <f>IF(Tabla13[[#This Row],[Código_Actividad]]="","",'[4]Formulario PPGR1'!#REF!)</f>
        <v/>
      </c>
      <c r="D160" s="12" t="str">
        <f>IF(Tabla13[[#This Row],[Código_Actividad]]="","",'[4]Formulario PPGR1'!#REF!)</f>
        <v/>
      </c>
      <c r="E160" s="12" t="str">
        <f>IF(Tabla13[[#This Row],[Código_Actividad]]="","",'[4]Formulario PPGR1'!#REF!)</f>
        <v/>
      </c>
      <c r="F160" s="12" t="str">
        <f>IF(Tabla13[[#This Row],[Código_Actividad]]="","",'[4]Formulario PPGR1'!#REF!)</f>
        <v/>
      </c>
      <c r="G160" s="259"/>
      <c r="H160" s="255"/>
      <c r="I160" s="255"/>
      <c r="J160" s="259"/>
      <c r="K160" s="258"/>
      <c r="L160" s="257">
        <f>+Tabla13[[#This Row],[Precio Unitario]]*Tabla13[[#This Row],[Cantidad de Insumos]]</f>
        <v>0</v>
      </c>
      <c r="M160" s="256" t="str">
        <f>IFERROR(VLOOKUP($F160,[5]Insumos!$C$2:$F$522,4,FALSE),"")</f>
        <v/>
      </c>
      <c r="N160" s="255"/>
    </row>
    <row r="161" spans="2:14" ht="12.75" x14ac:dyDescent="0.2">
      <c r="B161" s="12" t="str">
        <f>IF(Tabla13[[#This Row],[Código_Actividad]]="","",CONCATENATE(Tabla13[[#This Row],[POA]],".",Tabla13[[#This Row],[SRS]],".",Tabla13[[#This Row],[AREA]],".",Tabla13[[#This Row],[TIPO]]))</f>
        <v/>
      </c>
      <c r="C161" s="12" t="str">
        <f>IF(Tabla13[[#This Row],[Código_Actividad]]="","",'[4]Formulario PPGR1'!#REF!)</f>
        <v/>
      </c>
      <c r="D161" s="12" t="str">
        <f>IF(Tabla13[[#This Row],[Código_Actividad]]="","",'[4]Formulario PPGR1'!#REF!)</f>
        <v/>
      </c>
      <c r="E161" s="12" t="str">
        <f>IF(Tabla13[[#This Row],[Código_Actividad]]="","",'[4]Formulario PPGR1'!#REF!)</f>
        <v/>
      </c>
      <c r="F161" s="12" t="str">
        <f>IF(Tabla13[[#This Row],[Código_Actividad]]="","",'[4]Formulario PPGR1'!#REF!)</f>
        <v/>
      </c>
      <c r="G161" s="259"/>
      <c r="H161" s="255"/>
      <c r="I161" s="255"/>
      <c r="J161" s="259"/>
      <c r="K161" s="258"/>
      <c r="L161" s="257">
        <f>+Tabla13[[#This Row],[Precio Unitario]]*Tabla13[[#This Row],[Cantidad de Insumos]]</f>
        <v>0</v>
      </c>
      <c r="M161" s="256" t="str">
        <f>IFERROR(VLOOKUP($F161,[5]Insumos!$C$2:$F$522,4,FALSE),"")</f>
        <v/>
      </c>
      <c r="N161" s="255"/>
    </row>
    <row r="162" spans="2:14" ht="12.75" x14ac:dyDescent="0.2">
      <c r="B162" s="12" t="str">
        <f>IF(Tabla13[[#This Row],[Código_Actividad]]="","",CONCATENATE(Tabla13[[#This Row],[POA]],".",Tabla13[[#This Row],[SRS]],".",Tabla13[[#This Row],[AREA]],".",Tabla13[[#This Row],[TIPO]]))</f>
        <v/>
      </c>
      <c r="C162" s="12" t="str">
        <f>IF(Tabla13[[#This Row],[Código_Actividad]]="","",'[4]Formulario PPGR1'!#REF!)</f>
        <v/>
      </c>
      <c r="D162" s="12" t="str">
        <f>IF(Tabla13[[#This Row],[Código_Actividad]]="","",'[4]Formulario PPGR1'!#REF!)</f>
        <v/>
      </c>
      <c r="E162" s="12" t="str">
        <f>IF(Tabla13[[#This Row],[Código_Actividad]]="","",'[4]Formulario PPGR1'!#REF!)</f>
        <v/>
      </c>
      <c r="F162" s="12" t="str">
        <f>IF(Tabla13[[#This Row],[Código_Actividad]]="","",'[4]Formulario PPGR1'!#REF!)</f>
        <v/>
      </c>
      <c r="G162" s="259"/>
      <c r="H162" s="255"/>
      <c r="I162" s="255"/>
      <c r="J162" s="259"/>
      <c r="K162" s="258"/>
      <c r="L162" s="257">
        <f>+Tabla13[[#This Row],[Precio Unitario]]*Tabla13[[#This Row],[Cantidad de Insumos]]</f>
        <v>0</v>
      </c>
      <c r="M162" s="256" t="str">
        <f>IFERROR(VLOOKUP($F162,[5]Insumos!$C$2:$F$522,4,FALSE),"")</f>
        <v/>
      </c>
      <c r="N162" s="255"/>
    </row>
    <row r="163" spans="2:14" ht="12.75" x14ac:dyDescent="0.2">
      <c r="B163" s="12" t="str">
        <f>IF(Tabla13[[#This Row],[Código_Actividad]]="","",CONCATENATE(Tabla13[[#This Row],[POA]],".",Tabla13[[#This Row],[SRS]],".",Tabla13[[#This Row],[AREA]],".",Tabla13[[#This Row],[TIPO]]))</f>
        <v/>
      </c>
      <c r="C163" s="12" t="str">
        <f>IF(Tabla13[[#This Row],[Código_Actividad]]="","",'[4]Formulario PPGR1'!#REF!)</f>
        <v/>
      </c>
      <c r="D163" s="12" t="str">
        <f>IF(Tabla13[[#This Row],[Código_Actividad]]="","",'[4]Formulario PPGR1'!#REF!)</f>
        <v/>
      </c>
      <c r="E163" s="12" t="str">
        <f>IF(Tabla13[[#This Row],[Código_Actividad]]="","",'[4]Formulario PPGR1'!#REF!)</f>
        <v/>
      </c>
      <c r="F163" s="12" t="str">
        <f>IF(Tabla13[[#This Row],[Código_Actividad]]="","",'[4]Formulario PPGR1'!#REF!)</f>
        <v/>
      </c>
      <c r="G163" s="259"/>
      <c r="H163" s="255"/>
      <c r="I163" s="255"/>
      <c r="J163" s="259"/>
      <c r="K163" s="258"/>
      <c r="L163" s="257">
        <f>+Tabla13[[#This Row],[Precio Unitario]]*Tabla13[[#This Row],[Cantidad de Insumos]]</f>
        <v>0</v>
      </c>
      <c r="M163" s="256" t="str">
        <f>IFERROR(VLOOKUP($F163,[5]Insumos!$C$2:$F$522,4,FALSE),"")</f>
        <v/>
      </c>
      <c r="N163" s="255"/>
    </row>
    <row r="164" spans="2:14" ht="12.75" x14ac:dyDescent="0.2">
      <c r="B164" s="12" t="str">
        <f>IF(Tabla13[[#This Row],[Código_Actividad]]="","",CONCATENATE(Tabla13[[#This Row],[POA]],".",Tabla13[[#This Row],[SRS]],".",Tabla13[[#This Row],[AREA]],".",Tabla13[[#This Row],[TIPO]]))</f>
        <v/>
      </c>
      <c r="C164" s="12" t="str">
        <f>IF(Tabla13[[#This Row],[Código_Actividad]]="","",'[4]Formulario PPGR1'!#REF!)</f>
        <v/>
      </c>
      <c r="D164" s="12" t="str">
        <f>IF(Tabla13[[#This Row],[Código_Actividad]]="","",'[4]Formulario PPGR1'!#REF!)</f>
        <v/>
      </c>
      <c r="E164" s="12" t="str">
        <f>IF(Tabla13[[#This Row],[Código_Actividad]]="","",'[4]Formulario PPGR1'!#REF!)</f>
        <v/>
      </c>
      <c r="F164" s="12" t="str">
        <f>IF(Tabla13[[#This Row],[Código_Actividad]]="","",'[4]Formulario PPGR1'!#REF!)</f>
        <v/>
      </c>
      <c r="G164" s="259"/>
      <c r="H164" s="255"/>
      <c r="I164" s="255"/>
      <c r="J164" s="259"/>
      <c r="K164" s="258"/>
      <c r="L164" s="257">
        <f>+Tabla13[[#This Row],[Precio Unitario]]*Tabla13[[#This Row],[Cantidad de Insumos]]</f>
        <v>0</v>
      </c>
      <c r="M164" s="256" t="str">
        <f>IFERROR(VLOOKUP($F164,[5]Insumos!$C$2:$F$522,4,FALSE),"")</f>
        <v/>
      </c>
      <c r="N164" s="255"/>
    </row>
    <row r="165" spans="2:14" ht="12.75" x14ac:dyDescent="0.2">
      <c r="B165" s="12" t="str">
        <f>IF(Tabla13[[#This Row],[Código_Actividad]]="","",CONCATENATE(Tabla13[[#This Row],[POA]],".",Tabla13[[#This Row],[SRS]],".",Tabla13[[#This Row],[AREA]],".",Tabla13[[#This Row],[TIPO]]))</f>
        <v/>
      </c>
      <c r="C165" s="12" t="str">
        <f>IF(Tabla13[[#This Row],[Código_Actividad]]="","",'[4]Formulario PPGR1'!#REF!)</f>
        <v/>
      </c>
      <c r="D165" s="12" t="str">
        <f>IF(Tabla13[[#This Row],[Código_Actividad]]="","",'[4]Formulario PPGR1'!#REF!)</f>
        <v/>
      </c>
      <c r="E165" s="12" t="str">
        <f>IF(Tabla13[[#This Row],[Código_Actividad]]="","",'[4]Formulario PPGR1'!#REF!)</f>
        <v/>
      </c>
      <c r="F165" s="12" t="str">
        <f>IF(Tabla13[[#This Row],[Código_Actividad]]="","",'[4]Formulario PPGR1'!#REF!)</f>
        <v/>
      </c>
      <c r="G165" s="259"/>
      <c r="H165" s="255"/>
      <c r="I165" s="255"/>
      <c r="J165" s="259"/>
      <c r="K165" s="258"/>
      <c r="L165" s="257">
        <f>+Tabla13[[#This Row],[Precio Unitario]]*Tabla13[[#This Row],[Cantidad de Insumos]]</f>
        <v>0</v>
      </c>
      <c r="M165" s="256" t="str">
        <f>IFERROR(VLOOKUP($F165,[5]Insumos!$C$2:$F$522,4,FALSE),"")</f>
        <v/>
      </c>
      <c r="N165" s="255"/>
    </row>
    <row r="166" spans="2:14" ht="12.75" x14ac:dyDescent="0.2">
      <c r="B166" s="12" t="str">
        <f>IF(Tabla13[[#This Row],[Código_Actividad]]="","",CONCATENATE(Tabla13[[#This Row],[POA]],".",Tabla13[[#This Row],[SRS]],".",Tabla13[[#This Row],[AREA]],".",Tabla13[[#This Row],[TIPO]]))</f>
        <v/>
      </c>
      <c r="C166" s="12" t="str">
        <f>IF(Tabla13[[#This Row],[Código_Actividad]]="","",'[4]Formulario PPGR1'!#REF!)</f>
        <v/>
      </c>
      <c r="D166" s="12" t="str">
        <f>IF(Tabla13[[#This Row],[Código_Actividad]]="","",'[4]Formulario PPGR1'!#REF!)</f>
        <v/>
      </c>
      <c r="E166" s="12" t="str">
        <f>IF(Tabla13[[#This Row],[Código_Actividad]]="","",'[4]Formulario PPGR1'!#REF!)</f>
        <v/>
      </c>
      <c r="F166" s="12" t="str">
        <f>IF(Tabla13[[#This Row],[Código_Actividad]]="","",'[4]Formulario PPGR1'!#REF!)</f>
        <v/>
      </c>
      <c r="G166" s="259"/>
      <c r="H166" s="255"/>
      <c r="I166" s="255"/>
      <c r="J166" s="259"/>
      <c r="K166" s="258"/>
      <c r="L166" s="257">
        <f>+Tabla13[[#This Row],[Precio Unitario]]*Tabla13[[#This Row],[Cantidad de Insumos]]</f>
        <v>0</v>
      </c>
      <c r="M166" s="256" t="str">
        <f>IFERROR(VLOOKUP($F166,[5]Insumos!$C$2:$F$522,4,FALSE),"")</f>
        <v/>
      </c>
      <c r="N166" s="255"/>
    </row>
    <row r="167" spans="2:14" ht="12.75" x14ac:dyDescent="0.2">
      <c r="B167" s="12" t="str">
        <f>IF(Tabla13[[#This Row],[Código_Actividad]]="","",CONCATENATE(Tabla13[[#This Row],[POA]],".",Tabla13[[#This Row],[SRS]],".",Tabla13[[#This Row],[AREA]],".",Tabla13[[#This Row],[TIPO]]))</f>
        <v/>
      </c>
      <c r="C167" s="12" t="str">
        <f>IF(Tabla13[[#This Row],[Código_Actividad]]="","",'[4]Formulario PPGR1'!#REF!)</f>
        <v/>
      </c>
      <c r="D167" s="12" t="str">
        <f>IF(Tabla13[[#This Row],[Código_Actividad]]="","",'[4]Formulario PPGR1'!#REF!)</f>
        <v/>
      </c>
      <c r="E167" s="12" t="str">
        <f>IF(Tabla13[[#This Row],[Código_Actividad]]="","",'[4]Formulario PPGR1'!#REF!)</f>
        <v/>
      </c>
      <c r="F167" s="12" t="str">
        <f>IF(Tabla13[[#This Row],[Código_Actividad]]="","",'[4]Formulario PPGR1'!#REF!)</f>
        <v/>
      </c>
      <c r="G167" s="259"/>
      <c r="H167" s="255"/>
      <c r="I167" s="255"/>
      <c r="J167" s="259"/>
      <c r="K167" s="258"/>
      <c r="L167" s="257">
        <f>+Tabla13[[#This Row],[Precio Unitario]]*Tabla13[[#This Row],[Cantidad de Insumos]]</f>
        <v>0</v>
      </c>
      <c r="M167" s="256" t="str">
        <f>IFERROR(VLOOKUP($F167,[5]Insumos!$C$2:$F$522,4,FALSE),"")</f>
        <v/>
      </c>
      <c r="N167" s="255"/>
    </row>
    <row r="168" spans="2:14" ht="12.75" x14ac:dyDescent="0.2">
      <c r="B168" s="12" t="str">
        <f>IF(Tabla13[[#This Row],[Código_Actividad]]="","",CONCATENATE(Tabla13[[#This Row],[POA]],".",Tabla13[[#This Row],[SRS]],".",Tabla13[[#This Row],[AREA]],".",Tabla13[[#This Row],[TIPO]]))</f>
        <v/>
      </c>
      <c r="C168" s="12" t="str">
        <f>IF(Tabla13[[#This Row],[Código_Actividad]]="","",'[4]Formulario PPGR1'!#REF!)</f>
        <v/>
      </c>
      <c r="D168" s="12" t="str">
        <f>IF(Tabla13[[#This Row],[Código_Actividad]]="","",'[4]Formulario PPGR1'!#REF!)</f>
        <v/>
      </c>
      <c r="E168" s="12" t="str">
        <f>IF(Tabla13[[#This Row],[Código_Actividad]]="","",'[4]Formulario PPGR1'!#REF!)</f>
        <v/>
      </c>
      <c r="F168" s="12" t="str">
        <f>IF(Tabla13[[#This Row],[Código_Actividad]]="","",'[4]Formulario PPGR1'!#REF!)</f>
        <v/>
      </c>
      <c r="G168" s="259"/>
      <c r="H168" s="255"/>
      <c r="I168" s="255"/>
      <c r="J168" s="259"/>
      <c r="K168" s="258"/>
      <c r="L168" s="257">
        <f>+Tabla13[[#This Row],[Precio Unitario]]*Tabla13[[#This Row],[Cantidad de Insumos]]</f>
        <v>0</v>
      </c>
      <c r="M168" s="256" t="str">
        <f>IFERROR(VLOOKUP($F168,[5]Insumos!$C$2:$F$522,4,FALSE),"")</f>
        <v/>
      </c>
      <c r="N168" s="255"/>
    </row>
    <row r="169" spans="2:14" ht="12.75" x14ac:dyDescent="0.2">
      <c r="B169" s="12" t="str">
        <f>IF(Tabla13[[#This Row],[Código_Actividad]]="","",CONCATENATE(Tabla13[[#This Row],[POA]],".",Tabla13[[#This Row],[SRS]],".",Tabla13[[#This Row],[AREA]],".",Tabla13[[#This Row],[TIPO]]))</f>
        <v/>
      </c>
      <c r="C169" s="12" t="str">
        <f>IF(Tabla13[[#This Row],[Código_Actividad]]="","",'[4]Formulario PPGR1'!#REF!)</f>
        <v/>
      </c>
      <c r="D169" s="12" t="str">
        <f>IF(Tabla13[[#This Row],[Código_Actividad]]="","",'[4]Formulario PPGR1'!#REF!)</f>
        <v/>
      </c>
      <c r="E169" s="12" t="str">
        <f>IF(Tabla13[[#This Row],[Código_Actividad]]="","",'[4]Formulario PPGR1'!#REF!)</f>
        <v/>
      </c>
      <c r="F169" s="12" t="str">
        <f>IF(Tabla13[[#This Row],[Código_Actividad]]="","",'[4]Formulario PPGR1'!#REF!)</f>
        <v/>
      </c>
      <c r="G169" s="259"/>
      <c r="H169" s="255"/>
      <c r="I169" s="255"/>
      <c r="J169" s="259"/>
      <c r="K169" s="258"/>
      <c r="L169" s="257">
        <f>+Tabla13[[#This Row],[Precio Unitario]]*Tabla13[[#This Row],[Cantidad de Insumos]]</f>
        <v>0</v>
      </c>
      <c r="M169" s="256" t="str">
        <f>IFERROR(VLOOKUP($F169,[5]Insumos!$C$2:$F$522,4,FALSE),"")</f>
        <v/>
      </c>
      <c r="N169" s="255"/>
    </row>
    <row r="170" spans="2:14" ht="12.75" x14ac:dyDescent="0.2">
      <c r="B170" s="12" t="str">
        <f>IF(Tabla13[[#This Row],[Código_Actividad]]="","",CONCATENATE(Tabla13[[#This Row],[POA]],".",Tabla13[[#This Row],[SRS]],".",Tabla13[[#This Row],[AREA]],".",Tabla13[[#This Row],[TIPO]]))</f>
        <v/>
      </c>
      <c r="C170" s="12" t="str">
        <f>IF(Tabla13[[#This Row],[Código_Actividad]]="","",'[4]Formulario PPGR1'!#REF!)</f>
        <v/>
      </c>
      <c r="D170" s="12" t="str">
        <f>IF(Tabla13[[#This Row],[Código_Actividad]]="","",'[4]Formulario PPGR1'!#REF!)</f>
        <v/>
      </c>
      <c r="E170" s="12" t="str">
        <f>IF(Tabla13[[#This Row],[Código_Actividad]]="","",'[4]Formulario PPGR1'!#REF!)</f>
        <v/>
      </c>
      <c r="F170" s="12" t="str">
        <f>IF(Tabla13[[#This Row],[Código_Actividad]]="","",'[4]Formulario PPGR1'!#REF!)</f>
        <v/>
      </c>
      <c r="G170" s="259"/>
      <c r="H170" s="255"/>
      <c r="I170" s="255"/>
      <c r="J170" s="259"/>
      <c r="K170" s="258"/>
      <c r="L170" s="257">
        <f>+Tabla13[[#This Row],[Precio Unitario]]*Tabla13[[#This Row],[Cantidad de Insumos]]</f>
        <v>0</v>
      </c>
      <c r="M170" s="256" t="str">
        <f>IFERROR(VLOOKUP($F170,[5]Insumos!$C$2:$F$522,4,FALSE),"")</f>
        <v/>
      </c>
      <c r="N170" s="255"/>
    </row>
    <row r="171" spans="2:14" ht="12.75" x14ac:dyDescent="0.2">
      <c r="B171" s="12" t="str">
        <f>IF(Tabla13[[#This Row],[Código_Actividad]]="","",CONCATENATE(Tabla13[[#This Row],[POA]],".",Tabla13[[#This Row],[SRS]],".",Tabla13[[#This Row],[AREA]],".",Tabla13[[#This Row],[TIPO]]))</f>
        <v/>
      </c>
      <c r="C171" s="12" t="str">
        <f>IF(Tabla13[[#This Row],[Código_Actividad]]="","",'[4]Formulario PPGR1'!#REF!)</f>
        <v/>
      </c>
      <c r="D171" s="12" t="str">
        <f>IF(Tabla13[[#This Row],[Código_Actividad]]="","",'[4]Formulario PPGR1'!#REF!)</f>
        <v/>
      </c>
      <c r="E171" s="12" t="str">
        <f>IF(Tabla13[[#This Row],[Código_Actividad]]="","",'[4]Formulario PPGR1'!#REF!)</f>
        <v/>
      </c>
      <c r="F171" s="12" t="str">
        <f>IF(Tabla13[[#This Row],[Código_Actividad]]="","",'[4]Formulario PPGR1'!#REF!)</f>
        <v/>
      </c>
      <c r="G171" s="259"/>
      <c r="H171" s="255"/>
      <c r="I171" s="255"/>
      <c r="J171" s="259"/>
      <c r="K171" s="258"/>
      <c r="L171" s="257">
        <f>+Tabla13[[#This Row],[Precio Unitario]]*Tabla13[[#This Row],[Cantidad de Insumos]]</f>
        <v>0</v>
      </c>
      <c r="M171" s="256" t="str">
        <f>IFERROR(VLOOKUP($F171,[5]Insumos!$C$2:$F$522,4,FALSE),"")</f>
        <v/>
      </c>
      <c r="N171" s="255"/>
    </row>
    <row r="172" spans="2:14" ht="12.75" x14ac:dyDescent="0.2">
      <c r="B172" s="12" t="str">
        <f>IF(Tabla13[[#This Row],[Código_Actividad]]="","",CONCATENATE(Tabla13[[#This Row],[POA]],".",Tabla13[[#This Row],[SRS]],".",Tabla13[[#This Row],[AREA]],".",Tabla13[[#This Row],[TIPO]]))</f>
        <v/>
      </c>
      <c r="C172" s="12" t="str">
        <f>IF(Tabla13[[#This Row],[Código_Actividad]]="","",'[4]Formulario PPGR1'!#REF!)</f>
        <v/>
      </c>
      <c r="D172" s="12" t="str">
        <f>IF(Tabla13[[#This Row],[Código_Actividad]]="","",'[4]Formulario PPGR1'!#REF!)</f>
        <v/>
      </c>
      <c r="E172" s="12" t="str">
        <f>IF(Tabla13[[#This Row],[Código_Actividad]]="","",'[4]Formulario PPGR1'!#REF!)</f>
        <v/>
      </c>
      <c r="F172" s="12" t="str">
        <f>IF(Tabla13[[#This Row],[Código_Actividad]]="","",'[4]Formulario PPGR1'!#REF!)</f>
        <v/>
      </c>
      <c r="G172" s="259"/>
      <c r="H172" s="255"/>
      <c r="I172" s="255"/>
      <c r="J172" s="259"/>
      <c r="K172" s="258"/>
      <c r="L172" s="257">
        <f>+Tabla13[[#This Row],[Precio Unitario]]*Tabla13[[#This Row],[Cantidad de Insumos]]</f>
        <v>0</v>
      </c>
      <c r="M172" s="256" t="str">
        <f>IFERROR(VLOOKUP($F172,[5]Insumos!$C$2:$F$522,4,FALSE),"")</f>
        <v/>
      </c>
      <c r="N172" s="255"/>
    </row>
    <row r="173" spans="2:14" ht="12.75" x14ac:dyDescent="0.2">
      <c r="B173" s="12" t="str">
        <f>IF(Tabla13[[#This Row],[Código_Actividad]]="","",CONCATENATE(Tabla13[[#This Row],[POA]],".",Tabla13[[#This Row],[SRS]],".",Tabla13[[#This Row],[AREA]],".",Tabla13[[#This Row],[TIPO]]))</f>
        <v/>
      </c>
      <c r="C173" s="12" t="str">
        <f>IF(Tabla13[[#This Row],[Código_Actividad]]="","",'[4]Formulario PPGR1'!#REF!)</f>
        <v/>
      </c>
      <c r="D173" s="12" t="str">
        <f>IF(Tabla13[[#This Row],[Código_Actividad]]="","",'[4]Formulario PPGR1'!#REF!)</f>
        <v/>
      </c>
      <c r="E173" s="12" t="str">
        <f>IF(Tabla13[[#This Row],[Código_Actividad]]="","",'[4]Formulario PPGR1'!#REF!)</f>
        <v/>
      </c>
      <c r="F173" s="12" t="str">
        <f>IF(Tabla13[[#This Row],[Código_Actividad]]="","",'[4]Formulario PPGR1'!#REF!)</f>
        <v/>
      </c>
      <c r="G173" s="259"/>
      <c r="H173" s="255"/>
      <c r="I173" s="255"/>
      <c r="J173" s="259"/>
      <c r="K173" s="258"/>
      <c r="L173" s="257">
        <f>+Tabla13[[#This Row],[Precio Unitario]]*Tabla13[[#This Row],[Cantidad de Insumos]]</f>
        <v>0</v>
      </c>
      <c r="M173" s="256" t="str">
        <f>IFERROR(VLOOKUP($F173,[5]Insumos!$C$2:$F$522,4,FALSE),"")</f>
        <v/>
      </c>
      <c r="N173" s="255"/>
    </row>
    <row r="174" spans="2:14" ht="12.75" x14ac:dyDescent="0.2">
      <c r="B174" s="12" t="str">
        <f>IF(Tabla13[[#This Row],[Código_Actividad]]="","",CONCATENATE(Tabla13[[#This Row],[POA]],".",Tabla13[[#This Row],[SRS]],".",Tabla13[[#This Row],[AREA]],".",Tabla13[[#This Row],[TIPO]]))</f>
        <v/>
      </c>
      <c r="C174" s="12" t="str">
        <f>IF(Tabla13[[#This Row],[Código_Actividad]]="","",'[4]Formulario PPGR1'!#REF!)</f>
        <v/>
      </c>
      <c r="D174" s="12" t="str">
        <f>IF(Tabla13[[#This Row],[Código_Actividad]]="","",'[4]Formulario PPGR1'!#REF!)</f>
        <v/>
      </c>
      <c r="E174" s="12" t="str">
        <f>IF(Tabla13[[#This Row],[Código_Actividad]]="","",'[4]Formulario PPGR1'!#REF!)</f>
        <v/>
      </c>
      <c r="F174" s="12" t="str">
        <f>IF(Tabla13[[#This Row],[Código_Actividad]]="","",'[4]Formulario PPGR1'!#REF!)</f>
        <v/>
      </c>
      <c r="G174" s="259"/>
      <c r="H174" s="255"/>
      <c r="I174" s="255"/>
      <c r="J174" s="259"/>
      <c r="K174" s="258"/>
      <c r="L174" s="257">
        <f>+Tabla13[[#This Row],[Precio Unitario]]*Tabla13[[#This Row],[Cantidad de Insumos]]</f>
        <v>0</v>
      </c>
      <c r="M174" s="256" t="str">
        <f>IFERROR(VLOOKUP($F174,[5]Insumos!$C$2:$F$522,4,FALSE),"")</f>
        <v/>
      </c>
      <c r="N174" s="255"/>
    </row>
    <row r="175" spans="2:14" ht="12.75" x14ac:dyDescent="0.2">
      <c r="B175" s="12" t="str">
        <f>IF(Tabla13[[#This Row],[Código_Actividad]]="","",CONCATENATE(Tabla13[[#This Row],[POA]],".",Tabla13[[#This Row],[SRS]],".",Tabla13[[#This Row],[AREA]],".",Tabla13[[#This Row],[TIPO]]))</f>
        <v/>
      </c>
      <c r="C175" s="12" t="str">
        <f>IF(Tabla13[[#This Row],[Código_Actividad]]="","",'[4]Formulario PPGR1'!#REF!)</f>
        <v/>
      </c>
      <c r="D175" s="12" t="str">
        <f>IF(Tabla13[[#This Row],[Código_Actividad]]="","",'[4]Formulario PPGR1'!#REF!)</f>
        <v/>
      </c>
      <c r="E175" s="12" t="str">
        <f>IF(Tabla13[[#This Row],[Código_Actividad]]="","",'[4]Formulario PPGR1'!#REF!)</f>
        <v/>
      </c>
      <c r="F175" s="12" t="str">
        <f>IF(Tabla13[[#This Row],[Código_Actividad]]="","",'[4]Formulario PPGR1'!#REF!)</f>
        <v/>
      </c>
      <c r="G175" s="259"/>
      <c r="H175" s="255"/>
      <c r="I175" s="255"/>
      <c r="J175" s="259"/>
      <c r="K175" s="258"/>
      <c r="L175" s="257">
        <f>+Tabla13[[#This Row],[Precio Unitario]]*Tabla13[[#This Row],[Cantidad de Insumos]]</f>
        <v>0</v>
      </c>
      <c r="M175" s="256" t="str">
        <f>IFERROR(VLOOKUP($F175,[5]Insumos!$C$2:$F$522,4,FALSE),"")</f>
        <v/>
      </c>
      <c r="N175" s="255"/>
    </row>
    <row r="176" spans="2:14" ht="12.75" x14ac:dyDescent="0.2">
      <c r="B176" s="12" t="str">
        <f>IF(Tabla13[[#This Row],[Código_Actividad]]="","",CONCATENATE(Tabla13[[#This Row],[POA]],".",Tabla13[[#This Row],[SRS]],".",Tabla13[[#This Row],[AREA]],".",Tabla13[[#This Row],[TIPO]]))</f>
        <v/>
      </c>
      <c r="C176" s="12" t="str">
        <f>IF(Tabla13[[#This Row],[Código_Actividad]]="","",'[4]Formulario PPGR1'!#REF!)</f>
        <v/>
      </c>
      <c r="D176" s="12" t="str">
        <f>IF(Tabla13[[#This Row],[Código_Actividad]]="","",'[4]Formulario PPGR1'!#REF!)</f>
        <v/>
      </c>
      <c r="E176" s="12" t="str">
        <f>IF(Tabla13[[#This Row],[Código_Actividad]]="","",'[4]Formulario PPGR1'!#REF!)</f>
        <v/>
      </c>
      <c r="F176" s="12" t="str">
        <f>IF(Tabla13[[#This Row],[Código_Actividad]]="","",'[4]Formulario PPGR1'!#REF!)</f>
        <v/>
      </c>
      <c r="G176" s="259"/>
      <c r="H176" s="255"/>
      <c r="I176" s="255"/>
      <c r="J176" s="259"/>
      <c r="K176" s="258"/>
      <c r="L176" s="257">
        <f>+Tabla13[[#This Row],[Precio Unitario]]*Tabla13[[#This Row],[Cantidad de Insumos]]</f>
        <v>0</v>
      </c>
      <c r="M176" s="256" t="str">
        <f>IFERROR(VLOOKUP($F176,[5]Insumos!$C$2:$F$522,4,FALSE),"")</f>
        <v/>
      </c>
      <c r="N176" s="255"/>
    </row>
    <row r="177" spans="2:14" ht="12.75" x14ac:dyDescent="0.2">
      <c r="B177" s="12" t="str">
        <f>IF(Tabla13[[#This Row],[Código_Actividad]]="","",CONCATENATE(Tabla13[[#This Row],[POA]],".",Tabla13[[#This Row],[SRS]],".",Tabla13[[#This Row],[AREA]],".",Tabla13[[#This Row],[TIPO]]))</f>
        <v/>
      </c>
      <c r="C177" s="12" t="str">
        <f>IF(Tabla13[[#This Row],[Código_Actividad]]="","",'[4]Formulario PPGR1'!#REF!)</f>
        <v/>
      </c>
      <c r="D177" s="12" t="str">
        <f>IF(Tabla13[[#This Row],[Código_Actividad]]="","",'[4]Formulario PPGR1'!#REF!)</f>
        <v/>
      </c>
      <c r="E177" s="12" t="str">
        <f>IF(Tabla13[[#This Row],[Código_Actividad]]="","",'[4]Formulario PPGR1'!#REF!)</f>
        <v/>
      </c>
      <c r="F177" s="12" t="str">
        <f>IF(Tabla13[[#This Row],[Código_Actividad]]="","",'[4]Formulario PPGR1'!#REF!)</f>
        <v/>
      </c>
      <c r="G177" s="259"/>
      <c r="H177" s="255"/>
      <c r="I177" s="255"/>
      <c r="J177" s="259"/>
      <c r="K177" s="258"/>
      <c r="L177" s="257">
        <f>+Tabla13[[#This Row],[Precio Unitario]]*Tabla13[[#This Row],[Cantidad de Insumos]]</f>
        <v>0</v>
      </c>
      <c r="M177" s="256" t="str">
        <f>IFERROR(VLOOKUP($F177,[5]Insumos!$C$2:$F$522,4,FALSE),"")</f>
        <v/>
      </c>
      <c r="N177" s="255"/>
    </row>
    <row r="178" spans="2:14" ht="12.75" x14ac:dyDescent="0.2">
      <c r="B178" s="12" t="str">
        <f>IF(Tabla13[[#This Row],[Código_Actividad]]="","",CONCATENATE(Tabla13[[#This Row],[POA]],".",Tabla13[[#This Row],[SRS]],".",Tabla13[[#This Row],[AREA]],".",Tabla13[[#This Row],[TIPO]]))</f>
        <v/>
      </c>
      <c r="C178" s="12" t="str">
        <f>IF(Tabla13[[#This Row],[Código_Actividad]]="","",'[4]Formulario PPGR1'!#REF!)</f>
        <v/>
      </c>
      <c r="D178" s="12" t="str">
        <f>IF(Tabla13[[#This Row],[Código_Actividad]]="","",'[4]Formulario PPGR1'!#REF!)</f>
        <v/>
      </c>
      <c r="E178" s="12" t="str">
        <f>IF(Tabla13[[#This Row],[Código_Actividad]]="","",'[4]Formulario PPGR1'!#REF!)</f>
        <v/>
      </c>
      <c r="F178" s="12" t="str">
        <f>IF(Tabla13[[#This Row],[Código_Actividad]]="","",'[4]Formulario PPGR1'!#REF!)</f>
        <v/>
      </c>
      <c r="G178" s="259"/>
      <c r="H178" s="255"/>
      <c r="I178" s="255"/>
      <c r="J178" s="259"/>
      <c r="K178" s="258"/>
      <c r="L178" s="257">
        <f>+Tabla13[[#This Row],[Precio Unitario]]*Tabla13[[#This Row],[Cantidad de Insumos]]</f>
        <v>0</v>
      </c>
      <c r="M178" s="256" t="str">
        <f>IFERROR(VLOOKUP($F178,[5]Insumos!$C$2:$F$522,4,FALSE),"")</f>
        <v/>
      </c>
      <c r="N178" s="255"/>
    </row>
    <row r="179" spans="2:14" ht="12.75" x14ac:dyDescent="0.2">
      <c r="B179" s="12" t="str">
        <f>IF(Tabla13[[#This Row],[Código_Actividad]]="","",CONCATENATE(Tabla13[[#This Row],[POA]],".",Tabla13[[#This Row],[SRS]],".",Tabla13[[#This Row],[AREA]],".",Tabla13[[#This Row],[TIPO]]))</f>
        <v/>
      </c>
      <c r="C179" s="12" t="str">
        <f>IF(Tabla13[[#This Row],[Código_Actividad]]="","",'[4]Formulario PPGR1'!#REF!)</f>
        <v/>
      </c>
      <c r="D179" s="12" t="str">
        <f>IF(Tabla13[[#This Row],[Código_Actividad]]="","",'[4]Formulario PPGR1'!#REF!)</f>
        <v/>
      </c>
      <c r="E179" s="12" t="str">
        <f>IF(Tabla13[[#This Row],[Código_Actividad]]="","",'[4]Formulario PPGR1'!#REF!)</f>
        <v/>
      </c>
      <c r="F179" s="12" t="str">
        <f>IF(Tabla13[[#This Row],[Código_Actividad]]="","",'[4]Formulario PPGR1'!#REF!)</f>
        <v/>
      </c>
      <c r="G179" s="259"/>
      <c r="H179" s="255"/>
      <c r="I179" s="255"/>
      <c r="J179" s="259"/>
      <c r="K179" s="258"/>
      <c r="L179" s="257">
        <f>+Tabla13[[#This Row],[Precio Unitario]]*Tabla13[[#This Row],[Cantidad de Insumos]]</f>
        <v>0</v>
      </c>
      <c r="M179" s="256" t="str">
        <f>IFERROR(VLOOKUP($F179,[5]Insumos!$C$2:$F$522,4,FALSE),"")</f>
        <v/>
      </c>
      <c r="N179" s="255"/>
    </row>
    <row r="180" spans="2:14" ht="12.75" x14ac:dyDescent="0.2">
      <c r="B180" s="12" t="str">
        <f>IF(Tabla13[[#This Row],[Código_Actividad]]="","",CONCATENATE(Tabla13[[#This Row],[POA]],".",Tabla13[[#This Row],[SRS]],".",Tabla13[[#This Row],[AREA]],".",Tabla13[[#This Row],[TIPO]]))</f>
        <v/>
      </c>
      <c r="C180" s="12" t="str">
        <f>IF(Tabla13[[#This Row],[Código_Actividad]]="","",'[4]Formulario PPGR1'!#REF!)</f>
        <v/>
      </c>
      <c r="D180" s="12" t="str">
        <f>IF(Tabla13[[#This Row],[Código_Actividad]]="","",'[4]Formulario PPGR1'!#REF!)</f>
        <v/>
      </c>
      <c r="E180" s="12" t="str">
        <f>IF(Tabla13[[#This Row],[Código_Actividad]]="","",'[4]Formulario PPGR1'!#REF!)</f>
        <v/>
      </c>
      <c r="F180" s="12" t="str">
        <f>IF(Tabla13[[#This Row],[Código_Actividad]]="","",'[4]Formulario PPGR1'!#REF!)</f>
        <v/>
      </c>
      <c r="G180" s="259"/>
      <c r="H180" s="255"/>
      <c r="I180" s="255"/>
      <c r="J180" s="259"/>
      <c r="K180" s="258"/>
      <c r="L180" s="257">
        <f>+Tabla13[[#This Row],[Precio Unitario]]*Tabla13[[#This Row],[Cantidad de Insumos]]</f>
        <v>0</v>
      </c>
      <c r="M180" s="256" t="str">
        <f>IFERROR(VLOOKUP($F180,[5]Insumos!$C$2:$F$522,4,FALSE),"")</f>
        <v/>
      </c>
      <c r="N180" s="255"/>
    </row>
    <row r="181" spans="2:14" ht="12.75" x14ac:dyDescent="0.2">
      <c r="B181" s="12" t="str">
        <f>IF(Tabla13[[#This Row],[Código_Actividad]]="","",CONCATENATE(Tabla13[[#This Row],[POA]],".",Tabla13[[#This Row],[SRS]],".",Tabla13[[#This Row],[AREA]],".",Tabla13[[#This Row],[TIPO]]))</f>
        <v/>
      </c>
      <c r="C181" s="12" t="str">
        <f>IF(Tabla13[[#This Row],[Código_Actividad]]="","",'[4]Formulario PPGR1'!#REF!)</f>
        <v/>
      </c>
      <c r="D181" s="12" t="str">
        <f>IF(Tabla13[[#This Row],[Código_Actividad]]="","",'[4]Formulario PPGR1'!#REF!)</f>
        <v/>
      </c>
      <c r="E181" s="12" t="str">
        <f>IF(Tabla13[[#This Row],[Código_Actividad]]="","",'[4]Formulario PPGR1'!#REF!)</f>
        <v/>
      </c>
      <c r="F181" s="12" t="str">
        <f>IF(Tabla13[[#This Row],[Código_Actividad]]="","",'[4]Formulario PPGR1'!#REF!)</f>
        <v/>
      </c>
      <c r="G181" s="259"/>
      <c r="H181" s="255"/>
      <c r="I181" s="255"/>
      <c r="J181" s="259"/>
      <c r="K181" s="258"/>
      <c r="L181" s="257">
        <f>+Tabla13[[#This Row],[Precio Unitario]]*Tabla13[[#This Row],[Cantidad de Insumos]]</f>
        <v>0</v>
      </c>
      <c r="M181" s="256" t="str">
        <f>IFERROR(VLOOKUP($F181,[5]Insumos!$C$2:$F$522,4,FALSE),"")</f>
        <v/>
      </c>
      <c r="N181" s="255"/>
    </row>
    <row r="182" spans="2:14" ht="12.75" x14ac:dyDescent="0.2">
      <c r="B182" s="12" t="str">
        <f>IF(Tabla13[[#This Row],[Código_Actividad]]="","",CONCATENATE(Tabla13[[#This Row],[POA]],".",Tabla13[[#This Row],[SRS]],".",Tabla13[[#This Row],[AREA]],".",Tabla13[[#This Row],[TIPO]]))</f>
        <v/>
      </c>
      <c r="C182" s="12" t="str">
        <f>IF(Tabla13[[#This Row],[Código_Actividad]]="","",'[4]Formulario PPGR1'!#REF!)</f>
        <v/>
      </c>
      <c r="D182" s="12" t="str">
        <f>IF(Tabla13[[#This Row],[Código_Actividad]]="","",'[4]Formulario PPGR1'!#REF!)</f>
        <v/>
      </c>
      <c r="E182" s="12" t="str">
        <f>IF(Tabla13[[#This Row],[Código_Actividad]]="","",'[4]Formulario PPGR1'!#REF!)</f>
        <v/>
      </c>
      <c r="F182" s="12" t="str">
        <f>IF(Tabla13[[#This Row],[Código_Actividad]]="","",'[4]Formulario PPGR1'!#REF!)</f>
        <v/>
      </c>
      <c r="G182" s="259"/>
      <c r="H182" s="255"/>
      <c r="I182" s="255"/>
      <c r="J182" s="259"/>
      <c r="K182" s="258"/>
      <c r="L182" s="257">
        <f>+Tabla13[[#This Row],[Precio Unitario]]*Tabla13[[#This Row],[Cantidad de Insumos]]</f>
        <v>0</v>
      </c>
      <c r="M182" s="256" t="str">
        <f>IFERROR(VLOOKUP($F182,[5]Insumos!$C$2:$F$522,4,FALSE),"")</f>
        <v/>
      </c>
      <c r="N182" s="255"/>
    </row>
    <row r="183" spans="2:14" ht="12.75" x14ac:dyDescent="0.2">
      <c r="B183" s="12" t="str">
        <f>IF(Tabla13[[#This Row],[Código_Actividad]]="","",CONCATENATE(Tabla13[[#This Row],[POA]],".",Tabla13[[#This Row],[SRS]],".",Tabla13[[#This Row],[AREA]],".",Tabla13[[#This Row],[TIPO]]))</f>
        <v/>
      </c>
      <c r="C183" s="12" t="str">
        <f>IF(Tabla13[[#This Row],[Código_Actividad]]="","",'[4]Formulario PPGR1'!#REF!)</f>
        <v/>
      </c>
      <c r="D183" s="12" t="str">
        <f>IF(Tabla13[[#This Row],[Código_Actividad]]="","",'[4]Formulario PPGR1'!#REF!)</f>
        <v/>
      </c>
      <c r="E183" s="12" t="str">
        <f>IF(Tabla13[[#This Row],[Código_Actividad]]="","",'[4]Formulario PPGR1'!#REF!)</f>
        <v/>
      </c>
      <c r="F183" s="12" t="str">
        <f>IF(Tabla13[[#This Row],[Código_Actividad]]="","",'[4]Formulario PPGR1'!#REF!)</f>
        <v/>
      </c>
      <c r="G183" s="259"/>
      <c r="H183" s="255"/>
      <c r="I183" s="255"/>
      <c r="J183" s="259"/>
      <c r="K183" s="258"/>
      <c r="L183" s="257">
        <f>+Tabla13[[#This Row],[Precio Unitario]]*Tabla13[[#This Row],[Cantidad de Insumos]]</f>
        <v>0</v>
      </c>
      <c r="M183" s="256" t="str">
        <f>IFERROR(VLOOKUP($F183,[5]Insumos!$C$2:$F$522,4,FALSE),"")</f>
        <v/>
      </c>
      <c r="N183" s="255"/>
    </row>
    <row r="184" spans="2:14" ht="12.75" x14ac:dyDescent="0.2">
      <c r="B184" s="12" t="str">
        <f>IF(Tabla13[[#This Row],[Código_Actividad]]="","",CONCATENATE(Tabla13[[#This Row],[POA]],".",Tabla13[[#This Row],[SRS]],".",Tabla13[[#This Row],[AREA]],".",Tabla13[[#This Row],[TIPO]]))</f>
        <v/>
      </c>
      <c r="C184" s="12" t="str">
        <f>IF(Tabla13[[#This Row],[Código_Actividad]]="","",'[4]Formulario PPGR1'!#REF!)</f>
        <v/>
      </c>
      <c r="D184" s="12" t="str">
        <f>IF(Tabla13[[#This Row],[Código_Actividad]]="","",'[4]Formulario PPGR1'!#REF!)</f>
        <v/>
      </c>
      <c r="E184" s="12" t="str">
        <f>IF(Tabla13[[#This Row],[Código_Actividad]]="","",'[4]Formulario PPGR1'!#REF!)</f>
        <v/>
      </c>
      <c r="F184" s="12" t="str">
        <f>IF(Tabla13[[#This Row],[Código_Actividad]]="","",'[4]Formulario PPGR1'!#REF!)</f>
        <v/>
      </c>
      <c r="G184" s="259"/>
      <c r="H184" s="255"/>
      <c r="I184" s="255"/>
      <c r="J184" s="259"/>
      <c r="K184" s="258"/>
      <c r="L184" s="257">
        <f>+Tabla13[[#This Row],[Precio Unitario]]*Tabla13[[#This Row],[Cantidad de Insumos]]</f>
        <v>0</v>
      </c>
      <c r="M184" s="256" t="str">
        <f>IFERROR(VLOOKUP($F184,[5]Insumos!$C$2:$F$522,4,FALSE),"")</f>
        <v/>
      </c>
      <c r="N184" s="255"/>
    </row>
    <row r="185" spans="2:14" ht="12.75" x14ac:dyDescent="0.2">
      <c r="B185" s="12" t="str">
        <f>IF(Tabla13[[#This Row],[Código_Actividad]]="","",CONCATENATE(Tabla13[[#This Row],[POA]],".",Tabla13[[#This Row],[SRS]],".",Tabla13[[#This Row],[AREA]],".",Tabla13[[#This Row],[TIPO]]))</f>
        <v/>
      </c>
      <c r="C185" s="12" t="str">
        <f>IF(Tabla13[[#This Row],[Código_Actividad]]="","",'[4]Formulario PPGR1'!#REF!)</f>
        <v/>
      </c>
      <c r="D185" s="12" t="str">
        <f>IF(Tabla13[[#This Row],[Código_Actividad]]="","",'[4]Formulario PPGR1'!#REF!)</f>
        <v/>
      </c>
      <c r="E185" s="12" t="str">
        <f>IF(Tabla13[[#This Row],[Código_Actividad]]="","",'[4]Formulario PPGR1'!#REF!)</f>
        <v/>
      </c>
      <c r="F185" s="12" t="str">
        <f>IF(Tabla13[[#This Row],[Código_Actividad]]="","",'[4]Formulario PPGR1'!#REF!)</f>
        <v/>
      </c>
      <c r="G185" s="259"/>
      <c r="H185" s="255"/>
      <c r="I185" s="255"/>
      <c r="J185" s="259"/>
      <c r="K185" s="258"/>
      <c r="L185" s="257">
        <f>+Tabla13[[#This Row],[Precio Unitario]]*Tabla13[[#This Row],[Cantidad de Insumos]]</f>
        <v>0</v>
      </c>
      <c r="M185" s="256" t="str">
        <f>IFERROR(VLOOKUP($F185,[5]Insumos!$C$2:$F$522,4,FALSE),"")</f>
        <v/>
      </c>
      <c r="N185" s="255"/>
    </row>
    <row r="186" spans="2:14" ht="12.75" x14ac:dyDescent="0.2">
      <c r="B186" s="12" t="str">
        <f>IF(Tabla13[[#This Row],[Código_Actividad]]="","",CONCATENATE(Tabla13[[#This Row],[POA]],".",Tabla13[[#This Row],[SRS]],".",Tabla13[[#This Row],[AREA]],".",Tabla13[[#This Row],[TIPO]]))</f>
        <v/>
      </c>
      <c r="C186" s="12" t="str">
        <f>IF(Tabla13[[#This Row],[Código_Actividad]]="","",'[4]Formulario PPGR1'!#REF!)</f>
        <v/>
      </c>
      <c r="D186" s="12" t="str">
        <f>IF(Tabla13[[#This Row],[Código_Actividad]]="","",'[4]Formulario PPGR1'!#REF!)</f>
        <v/>
      </c>
      <c r="E186" s="12" t="str">
        <f>IF(Tabla13[[#This Row],[Código_Actividad]]="","",'[4]Formulario PPGR1'!#REF!)</f>
        <v/>
      </c>
      <c r="F186" s="12" t="str">
        <f>IF(Tabla13[[#This Row],[Código_Actividad]]="","",'[4]Formulario PPGR1'!#REF!)</f>
        <v/>
      </c>
      <c r="G186" s="259"/>
      <c r="H186" s="255"/>
      <c r="I186" s="255"/>
      <c r="J186" s="259"/>
      <c r="K186" s="258"/>
      <c r="L186" s="257">
        <f>+Tabla13[[#This Row],[Precio Unitario]]*Tabla13[[#This Row],[Cantidad de Insumos]]</f>
        <v>0</v>
      </c>
      <c r="M186" s="256" t="str">
        <f>IFERROR(VLOOKUP($F186,[5]Insumos!$C$2:$F$522,4,FALSE),"")</f>
        <v/>
      </c>
      <c r="N186" s="255"/>
    </row>
    <row r="187" spans="2:14" ht="12.75" x14ac:dyDescent="0.2">
      <c r="B187" s="12" t="str">
        <f>IF(Tabla13[[#This Row],[Código_Actividad]]="","",CONCATENATE(Tabla13[[#This Row],[POA]],".",Tabla13[[#This Row],[SRS]],".",Tabla13[[#This Row],[AREA]],".",Tabla13[[#This Row],[TIPO]]))</f>
        <v/>
      </c>
      <c r="C187" s="12" t="str">
        <f>IF(Tabla13[[#This Row],[Código_Actividad]]="","",'[4]Formulario PPGR1'!#REF!)</f>
        <v/>
      </c>
      <c r="D187" s="12" t="str">
        <f>IF(Tabla13[[#This Row],[Código_Actividad]]="","",'[4]Formulario PPGR1'!#REF!)</f>
        <v/>
      </c>
      <c r="E187" s="12" t="str">
        <f>IF(Tabla13[[#This Row],[Código_Actividad]]="","",'[4]Formulario PPGR1'!#REF!)</f>
        <v/>
      </c>
      <c r="F187" s="12" t="str">
        <f>IF(Tabla13[[#This Row],[Código_Actividad]]="","",'[4]Formulario PPGR1'!#REF!)</f>
        <v/>
      </c>
      <c r="G187" s="259"/>
      <c r="H187" s="255"/>
      <c r="I187" s="255"/>
      <c r="J187" s="259"/>
      <c r="K187" s="258"/>
      <c r="L187" s="257">
        <f>+Tabla13[[#This Row],[Precio Unitario]]*Tabla13[[#This Row],[Cantidad de Insumos]]</f>
        <v>0</v>
      </c>
      <c r="M187" s="256" t="str">
        <f>IFERROR(VLOOKUP($F187,[5]Insumos!$C$2:$F$522,4,FALSE),"")</f>
        <v/>
      </c>
      <c r="N187" s="255"/>
    </row>
    <row r="188" spans="2:14" ht="12.75" x14ac:dyDescent="0.2">
      <c r="B188" s="12" t="str">
        <f>IF(Tabla13[[#This Row],[Código_Actividad]]="","",CONCATENATE(Tabla13[[#This Row],[POA]],".",Tabla13[[#This Row],[SRS]],".",Tabla13[[#This Row],[AREA]],".",Tabla13[[#This Row],[TIPO]]))</f>
        <v/>
      </c>
      <c r="C188" s="12" t="str">
        <f>IF(Tabla13[[#This Row],[Código_Actividad]]="","",'[4]Formulario PPGR1'!#REF!)</f>
        <v/>
      </c>
      <c r="D188" s="12" t="str">
        <f>IF(Tabla13[[#This Row],[Código_Actividad]]="","",'[4]Formulario PPGR1'!#REF!)</f>
        <v/>
      </c>
      <c r="E188" s="12" t="str">
        <f>IF(Tabla13[[#This Row],[Código_Actividad]]="","",'[4]Formulario PPGR1'!#REF!)</f>
        <v/>
      </c>
      <c r="F188" s="12" t="str">
        <f>IF(Tabla13[[#This Row],[Código_Actividad]]="","",'[4]Formulario PPGR1'!#REF!)</f>
        <v/>
      </c>
      <c r="G188" s="259"/>
      <c r="H188" s="255"/>
      <c r="I188" s="255"/>
      <c r="J188" s="259"/>
      <c r="K188" s="258"/>
      <c r="L188" s="257">
        <f>+Tabla13[[#This Row],[Precio Unitario]]*Tabla13[[#This Row],[Cantidad de Insumos]]</f>
        <v>0</v>
      </c>
      <c r="M188" s="256" t="str">
        <f>IFERROR(VLOOKUP($F188,[5]Insumos!$C$2:$F$522,4,FALSE),"")</f>
        <v/>
      </c>
      <c r="N188" s="255"/>
    </row>
    <row r="189" spans="2:14" ht="12.75" x14ac:dyDescent="0.2">
      <c r="B189" s="12" t="str">
        <f>IF(Tabla13[[#This Row],[Código_Actividad]]="","",CONCATENATE(Tabla13[[#This Row],[POA]],".",Tabla13[[#This Row],[SRS]],".",Tabla13[[#This Row],[AREA]],".",Tabla13[[#This Row],[TIPO]]))</f>
        <v/>
      </c>
      <c r="C189" s="12" t="str">
        <f>IF(Tabla13[[#This Row],[Código_Actividad]]="","",'[4]Formulario PPGR1'!#REF!)</f>
        <v/>
      </c>
      <c r="D189" s="12" t="str">
        <f>IF(Tabla13[[#This Row],[Código_Actividad]]="","",'[4]Formulario PPGR1'!#REF!)</f>
        <v/>
      </c>
      <c r="E189" s="12" t="str">
        <f>IF(Tabla13[[#This Row],[Código_Actividad]]="","",'[4]Formulario PPGR1'!#REF!)</f>
        <v/>
      </c>
      <c r="F189" s="12" t="str">
        <f>IF(Tabla13[[#This Row],[Código_Actividad]]="","",'[4]Formulario PPGR1'!#REF!)</f>
        <v/>
      </c>
      <c r="G189" s="259"/>
      <c r="H189" s="255"/>
      <c r="I189" s="255"/>
      <c r="J189" s="259"/>
      <c r="K189" s="258"/>
      <c r="L189" s="257">
        <f>+Tabla13[[#This Row],[Precio Unitario]]*Tabla13[[#This Row],[Cantidad de Insumos]]</f>
        <v>0</v>
      </c>
      <c r="M189" s="256" t="str">
        <f>IFERROR(VLOOKUP($F189,[5]Insumos!$C$2:$F$522,4,FALSE),"")</f>
        <v/>
      </c>
      <c r="N189" s="255"/>
    </row>
    <row r="190" spans="2:14" ht="12.75" x14ac:dyDescent="0.2">
      <c r="B190" s="12" t="str">
        <f>IF(Tabla13[[#This Row],[Código_Actividad]]="","",CONCATENATE(Tabla13[[#This Row],[POA]],".",Tabla13[[#This Row],[SRS]],".",Tabla13[[#This Row],[AREA]],".",Tabla13[[#This Row],[TIPO]]))</f>
        <v/>
      </c>
      <c r="C190" s="12" t="str">
        <f>IF(Tabla13[[#This Row],[Código_Actividad]]="","",'[4]Formulario PPGR1'!#REF!)</f>
        <v/>
      </c>
      <c r="D190" s="12" t="str">
        <f>IF(Tabla13[[#This Row],[Código_Actividad]]="","",'[4]Formulario PPGR1'!#REF!)</f>
        <v/>
      </c>
      <c r="E190" s="12" t="str">
        <f>IF(Tabla13[[#This Row],[Código_Actividad]]="","",'[4]Formulario PPGR1'!#REF!)</f>
        <v/>
      </c>
      <c r="F190" s="12" t="str">
        <f>IF(Tabla13[[#This Row],[Código_Actividad]]="","",'[4]Formulario PPGR1'!#REF!)</f>
        <v/>
      </c>
      <c r="G190" s="259"/>
      <c r="H190" s="255"/>
      <c r="I190" s="255"/>
      <c r="J190" s="259"/>
      <c r="K190" s="258"/>
      <c r="L190" s="257">
        <f>+Tabla13[[#This Row],[Precio Unitario]]*Tabla13[[#This Row],[Cantidad de Insumos]]</f>
        <v>0</v>
      </c>
      <c r="M190" s="256" t="str">
        <f>IFERROR(VLOOKUP($F190,[5]Insumos!$C$2:$F$522,4,FALSE),"")</f>
        <v/>
      </c>
      <c r="N190" s="255"/>
    </row>
    <row r="191" spans="2:14" ht="12.75" x14ac:dyDescent="0.2">
      <c r="B191" s="12" t="str">
        <f>IF(Tabla13[[#This Row],[Código_Actividad]]="","",CONCATENATE(Tabla13[[#This Row],[POA]],".",Tabla13[[#This Row],[SRS]],".",Tabla13[[#This Row],[AREA]],".",Tabla13[[#This Row],[TIPO]]))</f>
        <v/>
      </c>
      <c r="C191" s="12" t="str">
        <f>IF(Tabla13[[#This Row],[Código_Actividad]]="","",'[4]Formulario PPGR1'!#REF!)</f>
        <v/>
      </c>
      <c r="D191" s="12" t="str">
        <f>IF(Tabla13[[#This Row],[Código_Actividad]]="","",'[4]Formulario PPGR1'!#REF!)</f>
        <v/>
      </c>
      <c r="E191" s="12" t="str">
        <f>IF(Tabla13[[#This Row],[Código_Actividad]]="","",'[4]Formulario PPGR1'!#REF!)</f>
        <v/>
      </c>
      <c r="F191" s="12" t="str">
        <f>IF(Tabla13[[#This Row],[Código_Actividad]]="","",'[4]Formulario PPGR1'!#REF!)</f>
        <v/>
      </c>
      <c r="G191" s="259"/>
      <c r="H191" s="255"/>
      <c r="I191" s="255"/>
      <c r="J191" s="259"/>
      <c r="K191" s="258"/>
      <c r="L191" s="257">
        <f>+Tabla13[[#This Row],[Precio Unitario]]*Tabla13[[#This Row],[Cantidad de Insumos]]</f>
        <v>0</v>
      </c>
      <c r="M191" s="256" t="str">
        <f>IFERROR(VLOOKUP($F191,[5]Insumos!$C$2:$F$522,4,FALSE),"")</f>
        <v/>
      </c>
      <c r="N191" s="255"/>
    </row>
    <row r="192" spans="2:14" ht="12.75" x14ac:dyDescent="0.2">
      <c r="B192" s="12" t="str">
        <f>IF(Tabla13[[#This Row],[Código_Actividad]]="","",CONCATENATE(Tabla13[[#This Row],[POA]],".",Tabla13[[#This Row],[SRS]],".",Tabla13[[#This Row],[AREA]],".",Tabla13[[#This Row],[TIPO]]))</f>
        <v/>
      </c>
      <c r="C192" s="12" t="str">
        <f>IF(Tabla13[[#This Row],[Código_Actividad]]="","",'[4]Formulario PPGR1'!#REF!)</f>
        <v/>
      </c>
      <c r="D192" s="12" t="str">
        <f>IF(Tabla13[[#This Row],[Código_Actividad]]="","",'[4]Formulario PPGR1'!#REF!)</f>
        <v/>
      </c>
      <c r="E192" s="12" t="str">
        <f>IF(Tabla13[[#This Row],[Código_Actividad]]="","",'[4]Formulario PPGR1'!#REF!)</f>
        <v/>
      </c>
      <c r="F192" s="12" t="str">
        <f>IF(Tabla13[[#This Row],[Código_Actividad]]="","",'[4]Formulario PPGR1'!#REF!)</f>
        <v/>
      </c>
      <c r="G192" s="259"/>
      <c r="H192" s="255"/>
      <c r="I192" s="255"/>
      <c r="J192" s="259"/>
      <c r="K192" s="258"/>
      <c r="L192" s="257">
        <f>+Tabla13[[#This Row],[Precio Unitario]]*Tabla13[[#This Row],[Cantidad de Insumos]]</f>
        <v>0</v>
      </c>
      <c r="M192" s="256" t="str">
        <f>IFERROR(VLOOKUP($F192,[5]Insumos!$C$2:$F$522,4,FALSE),"")</f>
        <v/>
      </c>
      <c r="N192" s="255"/>
    </row>
    <row r="193" spans="2:14" ht="12.75" x14ac:dyDescent="0.2">
      <c r="B193" s="12" t="str">
        <f>IF(Tabla13[[#This Row],[Código_Actividad]]="","",CONCATENATE(Tabla13[[#This Row],[POA]],".",Tabla13[[#This Row],[SRS]],".",Tabla13[[#This Row],[AREA]],".",Tabla13[[#This Row],[TIPO]]))</f>
        <v/>
      </c>
      <c r="C193" s="12" t="str">
        <f>IF(Tabla13[[#This Row],[Código_Actividad]]="","",'[4]Formulario PPGR1'!#REF!)</f>
        <v/>
      </c>
      <c r="D193" s="12" t="str">
        <f>IF(Tabla13[[#This Row],[Código_Actividad]]="","",'[4]Formulario PPGR1'!#REF!)</f>
        <v/>
      </c>
      <c r="E193" s="12" t="str">
        <f>IF(Tabla13[[#This Row],[Código_Actividad]]="","",'[4]Formulario PPGR1'!#REF!)</f>
        <v/>
      </c>
      <c r="F193" s="12" t="str">
        <f>IF(Tabla13[[#This Row],[Código_Actividad]]="","",'[4]Formulario PPGR1'!#REF!)</f>
        <v/>
      </c>
      <c r="G193" s="259"/>
      <c r="H193" s="255"/>
      <c r="I193" s="255"/>
      <c r="J193" s="259"/>
      <c r="K193" s="258"/>
      <c r="L193" s="257">
        <f>+Tabla13[[#This Row],[Precio Unitario]]*Tabla13[[#This Row],[Cantidad de Insumos]]</f>
        <v>0</v>
      </c>
      <c r="M193" s="256" t="str">
        <f>IFERROR(VLOOKUP($F193,[5]Insumos!$C$2:$F$522,4,FALSE),"")</f>
        <v/>
      </c>
      <c r="N193" s="255"/>
    </row>
    <row r="194" spans="2:14" ht="12.75" x14ac:dyDescent="0.2">
      <c r="B194" s="12" t="str">
        <f>IF(Tabla13[[#This Row],[Código_Actividad]]="","",CONCATENATE(Tabla13[[#This Row],[POA]],".",Tabla13[[#This Row],[SRS]],".",Tabla13[[#This Row],[AREA]],".",Tabla13[[#This Row],[TIPO]]))</f>
        <v/>
      </c>
      <c r="C194" s="12" t="str">
        <f>IF(Tabla13[[#This Row],[Código_Actividad]]="","",'[4]Formulario PPGR1'!#REF!)</f>
        <v/>
      </c>
      <c r="D194" s="12" t="str">
        <f>IF(Tabla13[[#This Row],[Código_Actividad]]="","",'[4]Formulario PPGR1'!#REF!)</f>
        <v/>
      </c>
      <c r="E194" s="12" t="str">
        <f>IF(Tabla13[[#This Row],[Código_Actividad]]="","",'[4]Formulario PPGR1'!#REF!)</f>
        <v/>
      </c>
      <c r="F194" s="12" t="str">
        <f>IF(Tabla13[[#This Row],[Código_Actividad]]="","",'[4]Formulario PPGR1'!#REF!)</f>
        <v/>
      </c>
      <c r="G194" s="259"/>
      <c r="H194" s="255"/>
      <c r="I194" s="255"/>
      <c r="J194" s="259"/>
      <c r="K194" s="258"/>
      <c r="L194" s="257">
        <f>+Tabla13[[#This Row],[Precio Unitario]]*Tabla13[[#This Row],[Cantidad de Insumos]]</f>
        <v>0</v>
      </c>
      <c r="M194" s="256" t="str">
        <f>IFERROR(VLOOKUP($F194,[5]Insumos!$C$2:$F$522,4,FALSE),"")</f>
        <v/>
      </c>
      <c r="N194" s="255"/>
    </row>
    <row r="195" spans="2:14" ht="12.75" x14ac:dyDescent="0.2">
      <c r="B195" s="12" t="str">
        <f>IF(Tabla13[[#This Row],[Código_Actividad]]="","",CONCATENATE(Tabla13[[#This Row],[POA]],".",Tabla13[[#This Row],[SRS]],".",Tabla13[[#This Row],[AREA]],".",Tabla13[[#This Row],[TIPO]]))</f>
        <v/>
      </c>
      <c r="C195" s="12" t="str">
        <f>IF(Tabla13[[#This Row],[Código_Actividad]]="","",'[4]Formulario PPGR1'!#REF!)</f>
        <v/>
      </c>
      <c r="D195" s="12" t="str">
        <f>IF(Tabla13[[#This Row],[Código_Actividad]]="","",'[4]Formulario PPGR1'!#REF!)</f>
        <v/>
      </c>
      <c r="E195" s="12" t="str">
        <f>IF(Tabla13[[#This Row],[Código_Actividad]]="","",'[4]Formulario PPGR1'!#REF!)</f>
        <v/>
      </c>
      <c r="F195" s="12" t="str">
        <f>IF(Tabla13[[#This Row],[Código_Actividad]]="","",'[4]Formulario PPGR1'!#REF!)</f>
        <v/>
      </c>
      <c r="G195" s="259"/>
      <c r="H195" s="255"/>
      <c r="I195" s="255"/>
      <c r="J195" s="259"/>
      <c r="K195" s="258"/>
      <c r="L195" s="257">
        <f>+Tabla13[[#This Row],[Precio Unitario]]*Tabla13[[#This Row],[Cantidad de Insumos]]</f>
        <v>0</v>
      </c>
      <c r="M195" s="256" t="str">
        <f>IFERROR(VLOOKUP($F195,[5]Insumos!$C$2:$F$522,4,FALSE),"")</f>
        <v/>
      </c>
      <c r="N195" s="255"/>
    </row>
    <row r="196" spans="2:14" ht="12.75" x14ac:dyDescent="0.2">
      <c r="B196" s="12" t="str">
        <f>IF(Tabla13[[#This Row],[Código_Actividad]]="","",CONCATENATE(Tabla13[[#This Row],[POA]],".",Tabla13[[#This Row],[SRS]],".",Tabla13[[#This Row],[AREA]],".",Tabla13[[#This Row],[TIPO]]))</f>
        <v/>
      </c>
      <c r="C196" s="12" t="str">
        <f>IF(Tabla13[[#This Row],[Código_Actividad]]="","",'[4]Formulario PPGR1'!#REF!)</f>
        <v/>
      </c>
      <c r="D196" s="12" t="str">
        <f>IF(Tabla13[[#This Row],[Código_Actividad]]="","",'[4]Formulario PPGR1'!#REF!)</f>
        <v/>
      </c>
      <c r="E196" s="12" t="str">
        <f>IF(Tabla13[[#This Row],[Código_Actividad]]="","",'[4]Formulario PPGR1'!#REF!)</f>
        <v/>
      </c>
      <c r="F196" s="12" t="str">
        <f>IF(Tabla13[[#This Row],[Código_Actividad]]="","",'[4]Formulario PPGR1'!#REF!)</f>
        <v/>
      </c>
      <c r="G196" s="259"/>
      <c r="H196" s="255"/>
      <c r="I196" s="255"/>
      <c r="J196" s="259"/>
      <c r="K196" s="258"/>
      <c r="L196" s="257">
        <f>+Tabla13[[#This Row],[Precio Unitario]]*Tabla13[[#This Row],[Cantidad de Insumos]]</f>
        <v>0</v>
      </c>
      <c r="M196" s="256" t="str">
        <f>IFERROR(VLOOKUP($F196,[5]Insumos!$C$2:$F$522,4,FALSE),"")</f>
        <v/>
      </c>
      <c r="N196" s="255"/>
    </row>
    <row r="197" spans="2:14" ht="12.75" x14ac:dyDescent="0.2">
      <c r="B197" s="12" t="str">
        <f>IF(Tabla13[[#This Row],[Código_Actividad]]="","",CONCATENATE(Tabla13[[#This Row],[POA]],".",Tabla13[[#This Row],[SRS]],".",Tabla13[[#This Row],[AREA]],".",Tabla13[[#This Row],[TIPO]]))</f>
        <v/>
      </c>
      <c r="C197" s="12" t="str">
        <f>IF(Tabla13[[#This Row],[Código_Actividad]]="","",'[4]Formulario PPGR1'!#REF!)</f>
        <v/>
      </c>
      <c r="D197" s="12" t="str">
        <f>IF(Tabla13[[#This Row],[Código_Actividad]]="","",'[4]Formulario PPGR1'!#REF!)</f>
        <v/>
      </c>
      <c r="E197" s="12" t="str">
        <f>IF(Tabla13[[#This Row],[Código_Actividad]]="","",'[4]Formulario PPGR1'!#REF!)</f>
        <v/>
      </c>
      <c r="F197" s="12" t="str">
        <f>IF(Tabla13[[#This Row],[Código_Actividad]]="","",'[4]Formulario PPGR1'!#REF!)</f>
        <v/>
      </c>
      <c r="G197" s="259"/>
      <c r="H197" s="255"/>
      <c r="I197" s="255"/>
      <c r="J197" s="259"/>
      <c r="K197" s="258"/>
      <c r="L197" s="257">
        <f>+Tabla13[[#This Row],[Precio Unitario]]*Tabla13[[#This Row],[Cantidad de Insumos]]</f>
        <v>0</v>
      </c>
      <c r="M197" s="256" t="str">
        <f>IFERROR(VLOOKUP($F197,[5]Insumos!$C$2:$F$522,4,FALSE),"")</f>
        <v/>
      </c>
      <c r="N197" s="255"/>
    </row>
    <row r="198" spans="2:14" ht="12.75" x14ac:dyDescent="0.2">
      <c r="B198" s="12" t="str">
        <f>IF(Tabla13[[#This Row],[Código_Actividad]]="","",CONCATENATE(Tabla13[[#This Row],[POA]],".",Tabla13[[#This Row],[SRS]],".",Tabla13[[#This Row],[AREA]],".",Tabla13[[#This Row],[TIPO]]))</f>
        <v/>
      </c>
      <c r="C198" s="12" t="str">
        <f>IF(Tabla13[[#This Row],[Código_Actividad]]="","",'[4]Formulario PPGR1'!#REF!)</f>
        <v/>
      </c>
      <c r="D198" s="12" t="str">
        <f>IF(Tabla13[[#This Row],[Código_Actividad]]="","",'[4]Formulario PPGR1'!#REF!)</f>
        <v/>
      </c>
      <c r="E198" s="12" t="str">
        <f>IF(Tabla13[[#This Row],[Código_Actividad]]="","",'[4]Formulario PPGR1'!#REF!)</f>
        <v/>
      </c>
      <c r="F198" s="12" t="str">
        <f>IF(Tabla13[[#This Row],[Código_Actividad]]="","",'[4]Formulario PPGR1'!#REF!)</f>
        <v/>
      </c>
      <c r="G198" s="259"/>
      <c r="H198" s="255"/>
      <c r="I198" s="255"/>
      <c r="J198" s="259"/>
      <c r="K198" s="258"/>
      <c r="L198" s="257">
        <f>+Tabla13[[#This Row],[Precio Unitario]]*Tabla13[[#This Row],[Cantidad de Insumos]]</f>
        <v>0</v>
      </c>
      <c r="M198" s="256" t="str">
        <f>IFERROR(VLOOKUP($F198,[5]Insumos!$C$2:$F$522,4,FALSE),"")</f>
        <v/>
      </c>
      <c r="N198" s="255"/>
    </row>
    <row r="199" spans="2:14" ht="12.75" x14ac:dyDescent="0.2">
      <c r="B199" s="12" t="str">
        <f>IF(Tabla13[[#This Row],[Código_Actividad]]="","",CONCATENATE(Tabla13[[#This Row],[POA]],".",Tabla13[[#This Row],[SRS]],".",Tabla13[[#This Row],[AREA]],".",Tabla13[[#This Row],[TIPO]]))</f>
        <v/>
      </c>
      <c r="C199" s="12" t="str">
        <f>IF(Tabla13[[#This Row],[Código_Actividad]]="","",'[4]Formulario PPGR1'!#REF!)</f>
        <v/>
      </c>
      <c r="D199" s="12" t="str">
        <f>IF(Tabla13[[#This Row],[Código_Actividad]]="","",'[4]Formulario PPGR1'!#REF!)</f>
        <v/>
      </c>
      <c r="E199" s="12" t="str">
        <f>IF(Tabla13[[#This Row],[Código_Actividad]]="","",'[4]Formulario PPGR1'!#REF!)</f>
        <v/>
      </c>
      <c r="F199" s="12" t="str">
        <f>IF(Tabla13[[#This Row],[Código_Actividad]]="","",'[4]Formulario PPGR1'!#REF!)</f>
        <v/>
      </c>
      <c r="G199" s="259"/>
      <c r="H199" s="255"/>
      <c r="I199" s="255"/>
      <c r="J199" s="259"/>
      <c r="K199" s="258"/>
      <c r="L199" s="257">
        <f>+Tabla13[[#This Row],[Precio Unitario]]*Tabla13[[#This Row],[Cantidad de Insumos]]</f>
        <v>0</v>
      </c>
      <c r="M199" s="256" t="str">
        <f>IFERROR(VLOOKUP($F199,[5]Insumos!$C$2:$F$522,4,FALSE),"")</f>
        <v/>
      </c>
      <c r="N199" s="255"/>
    </row>
    <row r="200" spans="2:14" ht="12.75" x14ac:dyDescent="0.2">
      <c r="B200" s="12" t="str">
        <f>IF(Tabla13[[#This Row],[Código_Actividad]]="","",CONCATENATE(Tabla13[[#This Row],[POA]],".",Tabla13[[#This Row],[SRS]],".",Tabla13[[#This Row],[AREA]],".",Tabla13[[#This Row],[TIPO]]))</f>
        <v/>
      </c>
      <c r="C200" s="12" t="str">
        <f>IF(Tabla13[[#This Row],[Código_Actividad]]="","",'[4]Formulario PPGR1'!#REF!)</f>
        <v/>
      </c>
      <c r="D200" s="12" t="str">
        <f>IF(Tabla13[[#This Row],[Código_Actividad]]="","",'[4]Formulario PPGR1'!#REF!)</f>
        <v/>
      </c>
      <c r="E200" s="12" t="str">
        <f>IF(Tabla13[[#This Row],[Código_Actividad]]="","",'[4]Formulario PPGR1'!#REF!)</f>
        <v/>
      </c>
      <c r="F200" s="12" t="str">
        <f>IF(Tabla13[[#This Row],[Código_Actividad]]="","",'[4]Formulario PPGR1'!#REF!)</f>
        <v/>
      </c>
      <c r="G200" s="259"/>
      <c r="H200" s="255"/>
      <c r="I200" s="255"/>
      <c r="J200" s="259"/>
      <c r="K200" s="258"/>
      <c r="L200" s="257">
        <f>+Tabla13[[#This Row],[Precio Unitario]]*Tabla13[[#This Row],[Cantidad de Insumos]]</f>
        <v>0</v>
      </c>
      <c r="M200" s="256" t="str">
        <f>IFERROR(VLOOKUP($F200,[5]Insumos!$C$2:$F$522,4,FALSE),"")</f>
        <v/>
      </c>
      <c r="N200" s="255"/>
    </row>
    <row r="201" spans="2:14" ht="12.75" x14ac:dyDescent="0.2">
      <c r="B201" s="12" t="str">
        <f>IF(Tabla13[[#This Row],[Código_Actividad]]="","",CONCATENATE(Tabla13[[#This Row],[POA]],".",Tabla13[[#This Row],[SRS]],".",Tabla13[[#This Row],[AREA]],".",Tabla13[[#This Row],[TIPO]]))</f>
        <v/>
      </c>
      <c r="C201" s="12" t="str">
        <f>IF(Tabla13[[#This Row],[Código_Actividad]]="","",'[4]Formulario PPGR1'!#REF!)</f>
        <v/>
      </c>
      <c r="D201" s="12" t="str">
        <f>IF(Tabla13[[#This Row],[Código_Actividad]]="","",'[4]Formulario PPGR1'!#REF!)</f>
        <v/>
      </c>
      <c r="E201" s="12" t="str">
        <f>IF(Tabla13[[#This Row],[Código_Actividad]]="","",'[4]Formulario PPGR1'!#REF!)</f>
        <v/>
      </c>
      <c r="F201" s="12" t="str">
        <f>IF(Tabla13[[#This Row],[Código_Actividad]]="","",'[4]Formulario PPGR1'!#REF!)</f>
        <v/>
      </c>
      <c r="G201" s="259"/>
      <c r="H201" s="255"/>
      <c r="I201" s="255"/>
      <c r="J201" s="259"/>
      <c r="K201" s="258"/>
      <c r="L201" s="257">
        <f>+Tabla13[[#This Row],[Precio Unitario]]*Tabla13[[#This Row],[Cantidad de Insumos]]</f>
        <v>0</v>
      </c>
      <c r="M201" s="256" t="str">
        <f>IFERROR(VLOOKUP($F201,[5]Insumos!$C$2:$F$522,4,FALSE),"")</f>
        <v/>
      </c>
      <c r="N201" s="255"/>
    </row>
    <row r="202" spans="2:14" ht="12.75" x14ac:dyDescent="0.2">
      <c r="B202" s="12" t="str">
        <f>IF(Tabla13[[#This Row],[Código_Actividad]]="","",CONCATENATE(Tabla13[[#This Row],[POA]],".",Tabla13[[#This Row],[SRS]],".",Tabla13[[#This Row],[AREA]],".",Tabla13[[#This Row],[TIPO]]))</f>
        <v/>
      </c>
      <c r="C202" s="12" t="str">
        <f>IF(Tabla13[[#This Row],[Código_Actividad]]="","",'[4]Formulario PPGR1'!#REF!)</f>
        <v/>
      </c>
      <c r="D202" s="12" t="str">
        <f>IF(Tabla13[[#This Row],[Código_Actividad]]="","",'[4]Formulario PPGR1'!#REF!)</f>
        <v/>
      </c>
      <c r="E202" s="12" t="str">
        <f>IF(Tabla13[[#This Row],[Código_Actividad]]="","",'[4]Formulario PPGR1'!#REF!)</f>
        <v/>
      </c>
      <c r="F202" s="12" t="str">
        <f>IF(Tabla13[[#This Row],[Código_Actividad]]="","",'[4]Formulario PPGR1'!#REF!)</f>
        <v/>
      </c>
      <c r="G202" s="259"/>
      <c r="H202" s="255"/>
      <c r="I202" s="255"/>
      <c r="J202" s="259"/>
      <c r="K202" s="258"/>
      <c r="L202" s="257">
        <f>+Tabla13[[#This Row],[Precio Unitario]]*Tabla13[[#This Row],[Cantidad de Insumos]]</f>
        <v>0</v>
      </c>
      <c r="M202" s="256" t="str">
        <f>IFERROR(VLOOKUP($F202,[5]Insumos!$C$2:$F$522,4,FALSE),"")</f>
        <v/>
      </c>
      <c r="N202" s="255"/>
    </row>
    <row r="203" spans="2:14" ht="12.75" x14ac:dyDescent="0.2">
      <c r="B203" s="12" t="str">
        <f>IF(Tabla13[[#This Row],[Código_Actividad]]="","",CONCATENATE(Tabla13[[#This Row],[POA]],".",Tabla13[[#This Row],[SRS]],".",Tabla13[[#This Row],[AREA]],".",Tabla13[[#This Row],[TIPO]]))</f>
        <v/>
      </c>
      <c r="C203" s="12" t="str">
        <f>IF(Tabla13[[#This Row],[Código_Actividad]]="","",'[4]Formulario PPGR1'!#REF!)</f>
        <v/>
      </c>
      <c r="D203" s="12" t="str">
        <f>IF(Tabla13[[#This Row],[Código_Actividad]]="","",'[4]Formulario PPGR1'!#REF!)</f>
        <v/>
      </c>
      <c r="E203" s="12" t="str">
        <f>IF(Tabla13[[#This Row],[Código_Actividad]]="","",'[4]Formulario PPGR1'!#REF!)</f>
        <v/>
      </c>
      <c r="F203" s="12" t="str">
        <f>IF(Tabla13[[#This Row],[Código_Actividad]]="","",'[4]Formulario PPGR1'!#REF!)</f>
        <v/>
      </c>
      <c r="G203" s="259"/>
      <c r="H203" s="255"/>
      <c r="I203" s="255"/>
      <c r="J203" s="259"/>
      <c r="K203" s="258"/>
      <c r="L203" s="257">
        <f>+Tabla13[[#This Row],[Precio Unitario]]*Tabla13[[#This Row],[Cantidad de Insumos]]</f>
        <v>0</v>
      </c>
      <c r="M203" s="256" t="str">
        <f>IFERROR(VLOOKUP($F203,[5]Insumos!$C$2:$F$522,4,FALSE),"")</f>
        <v/>
      </c>
      <c r="N203" s="255"/>
    </row>
    <row r="204" spans="2:14" ht="12.75" x14ac:dyDescent="0.2">
      <c r="B204" s="12" t="str">
        <f>IF(Tabla13[[#This Row],[Código_Actividad]]="","",CONCATENATE(Tabla13[[#This Row],[POA]],".",Tabla13[[#This Row],[SRS]],".",Tabla13[[#This Row],[AREA]],".",Tabla13[[#This Row],[TIPO]]))</f>
        <v/>
      </c>
      <c r="C204" s="12" t="str">
        <f>IF(Tabla13[[#This Row],[Código_Actividad]]="","",'[4]Formulario PPGR1'!#REF!)</f>
        <v/>
      </c>
      <c r="D204" s="12" t="str">
        <f>IF(Tabla13[[#This Row],[Código_Actividad]]="","",'[4]Formulario PPGR1'!#REF!)</f>
        <v/>
      </c>
      <c r="E204" s="12" t="str">
        <f>IF(Tabla13[[#This Row],[Código_Actividad]]="","",'[4]Formulario PPGR1'!#REF!)</f>
        <v/>
      </c>
      <c r="F204" s="12" t="str">
        <f>IF(Tabla13[[#This Row],[Código_Actividad]]="","",'[4]Formulario PPGR1'!#REF!)</f>
        <v/>
      </c>
      <c r="G204" s="259"/>
      <c r="H204" s="255"/>
      <c r="I204" s="255"/>
      <c r="J204" s="259"/>
      <c r="K204" s="258"/>
      <c r="L204" s="257">
        <f>+Tabla13[[#This Row],[Precio Unitario]]*Tabla13[[#This Row],[Cantidad de Insumos]]</f>
        <v>0</v>
      </c>
      <c r="M204" s="256" t="str">
        <f>IFERROR(VLOOKUP($F204,[5]Insumos!$C$2:$F$522,4,FALSE),"")</f>
        <v/>
      </c>
      <c r="N204" s="255"/>
    </row>
    <row r="205" spans="2:14" ht="12.75" x14ac:dyDescent="0.2">
      <c r="B205" s="12" t="str">
        <f>IF(Tabla13[[#This Row],[Código_Actividad]]="","",CONCATENATE(Tabla13[[#This Row],[POA]],".",Tabla13[[#This Row],[SRS]],".",Tabla13[[#This Row],[AREA]],".",Tabla13[[#This Row],[TIPO]]))</f>
        <v/>
      </c>
      <c r="C205" s="12" t="str">
        <f>IF(Tabla13[[#This Row],[Código_Actividad]]="","",'[4]Formulario PPGR1'!#REF!)</f>
        <v/>
      </c>
      <c r="D205" s="12" t="str">
        <f>IF(Tabla13[[#This Row],[Código_Actividad]]="","",'[4]Formulario PPGR1'!#REF!)</f>
        <v/>
      </c>
      <c r="E205" s="12" t="str">
        <f>IF(Tabla13[[#This Row],[Código_Actividad]]="","",'[4]Formulario PPGR1'!#REF!)</f>
        <v/>
      </c>
      <c r="F205" s="12" t="str">
        <f>IF(Tabla13[[#This Row],[Código_Actividad]]="","",'[4]Formulario PPGR1'!#REF!)</f>
        <v/>
      </c>
      <c r="G205" s="259"/>
      <c r="H205" s="255"/>
      <c r="I205" s="255"/>
      <c r="J205" s="259"/>
      <c r="K205" s="258"/>
      <c r="L205" s="257">
        <f>+Tabla13[[#This Row],[Precio Unitario]]*Tabla13[[#This Row],[Cantidad de Insumos]]</f>
        <v>0</v>
      </c>
      <c r="M205" s="256" t="str">
        <f>IFERROR(VLOOKUP($F205,[5]Insumos!$C$2:$F$522,4,FALSE),"")</f>
        <v/>
      </c>
      <c r="N205" s="255"/>
    </row>
    <row r="206" spans="2:14" ht="12.75" x14ac:dyDescent="0.2">
      <c r="B206" s="12" t="str">
        <f>IF(Tabla13[[#This Row],[Código_Actividad]]="","",CONCATENATE(Tabla13[[#This Row],[POA]],".",Tabla13[[#This Row],[SRS]],".",Tabla13[[#This Row],[AREA]],".",Tabla13[[#This Row],[TIPO]]))</f>
        <v/>
      </c>
      <c r="C206" s="12" t="str">
        <f>IF(Tabla13[[#This Row],[Código_Actividad]]="","",'[4]Formulario PPGR1'!#REF!)</f>
        <v/>
      </c>
      <c r="D206" s="12" t="str">
        <f>IF(Tabla13[[#This Row],[Código_Actividad]]="","",'[4]Formulario PPGR1'!#REF!)</f>
        <v/>
      </c>
      <c r="E206" s="12" t="str">
        <f>IF(Tabla13[[#This Row],[Código_Actividad]]="","",'[4]Formulario PPGR1'!#REF!)</f>
        <v/>
      </c>
      <c r="F206" s="12" t="str">
        <f>IF(Tabla13[[#This Row],[Código_Actividad]]="","",'[4]Formulario PPGR1'!#REF!)</f>
        <v/>
      </c>
      <c r="G206" s="259"/>
      <c r="H206" s="255"/>
      <c r="I206" s="255"/>
      <c r="J206" s="259"/>
      <c r="K206" s="258"/>
      <c r="L206" s="257">
        <f>+Tabla13[[#This Row],[Precio Unitario]]*Tabla13[[#This Row],[Cantidad de Insumos]]</f>
        <v>0</v>
      </c>
      <c r="M206" s="256" t="str">
        <f>IFERROR(VLOOKUP($F206,[5]Insumos!$C$2:$F$522,4,FALSE),"")</f>
        <v/>
      </c>
      <c r="N206" s="255"/>
    </row>
    <row r="207" spans="2:14" ht="12.75" x14ac:dyDescent="0.2">
      <c r="B207" s="12" t="str">
        <f>IF(Tabla13[[#This Row],[Código_Actividad]]="","",CONCATENATE(Tabla13[[#This Row],[POA]],".",Tabla13[[#This Row],[SRS]],".",Tabla13[[#This Row],[AREA]],".",Tabla13[[#This Row],[TIPO]]))</f>
        <v/>
      </c>
      <c r="C207" s="12" t="str">
        <f>IF(Tabla13[[#This Row],[Código_Actividad]]="","",'[4]Formulario PPGR1'!#REF!)</f>
        <v/>
      </c>
      <c r="D207" s="12" t="str">
        <f>IF(Tabla13[[#This Row],[Código_Actividad]]="","",'[4]Formulario PPGR1'!#REF!)</f>
        <v/>
      </c>
      <c r="E207" s="12" t="str">
        <f>IF(Tabla13[[#This Row],[Código_Actividad]]="","",'[4]Formulario PPGR1'!#REF!)</f>
        <v/>
      </c>
      <c r="F207" s="12" t="str">
        <f>IF(Tabla13[[#This Row],[Código_Actividad]]="","",'[4]Formulario PPGR1'!#REF!)</f>
        <v/>
      </c>
      <c r="G207" s="259"/>
      <c r="H207" s="255"/>
      <c r="I207" s="255"/>
      <c r="J207" s="259"/>
      <c r="K207" s="258"/>
      <c r="L207" s="257">
        <f>+Tabla13[[#This Row],[Precio Unitario]]*Tabla13[[#This Row],[Cantidad de Insumos]]</f>
        <v>0</v>
      </c>
      <c r="M207" s="256" t="str">
        <f>IFERROR(VLOOKUP($F207,[5]Insumos!$C$2:$F$522,4,FALSE),"")</f>
        <v/>
      </c>
      <c r="N207" s="255"/>
    </row>
    <row r="208" spans="2:14" ht="12.75" x14ac:dyDescent="0.2">
      <c r="B208" s="12" t="str">
        <f>IF(Tabla13[[#This Row],[Código_Actividad]]="","",CONCATENATE(Tabla13[[#This Row],[POA]],".",Tabla13[[#This Row],[SRS]],".",Tabla13[[#This Row],[AREA]],".",Tabla13[[#This Row],[TIPO]]))</f>
        <v/>
      </c>
      <c r="C208" s="12" t="str">
        <f>IF(Tabla13[[#This Row],[Código_Actividad]]="","",'[4]Formulario PPGR1'!#REF!)</f>
        <v/>
      </c>
      <c r="D208" s="12" t="str">
        <f>IF(Tabla13[[#This Row],[Código_Actividad]]="","",'[4]Formulario PPGR1'!#REF!)</f>
        <v/>
      </c>
      <c r="E208" s="12" t="str">
        <f>IF(Tabla13[[#This Row],[Código_Actividad]]="","",'[4]Formulario PPGR1'!#REF!)</f>
        <v/>
      </c>
      <c r="F208" s="12" t="str">
        <f>IF(Tabla13[[#This Row],[Código_Actividad]]="","",'[4]Formulario PPGR1'!#REF!)</f>
        <v/>
      </c>
      <c r="G208" s="259"/>
      <c r="H208" s="255"/>
      <c r="I208" s="255"/>
      <c r="J208" s="259"/>
      <c r="K208" s="258"/>
      <c r="L208" s="257">
        <f>+Tabla13[[#This Row],[Precio Unitario]]*Tabla13[[#This Row],[Cantidad de Insumos]]</f>
        <v>0</v>
      </c>
      <c r="M208" s="256" t="str">
        <f>IFERROR(VLOOKUP($F208,[5]Insumos!$C$2:$F$522,4,FALSE),"")</f>
        <v/>
      </c>
      <c r="N208" s="255"/>
    </row>
    <row r="209" spans="2:14" ht="12.75" x14ac:dyDescent="0.2">
      <c r="B209" s="12" t="str">
        <f>IF(Tabla13[[#This Row],[Código_Actividad]]="","",CONCATENATE(Tabla13[[#This Row],[POA]],".",Tabla13[[#This Row],[SRS]],".",Tabla13[[#This Row],[AREA]],".",Tabla13[[#This Row],[TIPO]]))</f>
        <v/>
      </c>
      <c r="C209" s="12" t="str">
        <f>IF(Tabla13[[#This Row],[Código_Actividad]]="","",'[4]Formulario PPGR1'!#REF!)</f>
        <v/>
      </c>
      <c r="D209" s="12" t="str">
        <f>IF(Tabla13[[#This Row],[Código_Actividad]]="","",'[4]Formulario PPGR1'!#REF!)</f>
        <v/>
      </c>
      <c r="E209" s="12" t="str">
        <f>IF(Tabla13[[#This Row],[Código_Actividad]]="","",'[4]Formulario PPGR1'!#REF!)</f>
        <v/>
      </c>
      <c r="F209" s="12" t="str">
        <f>IF(Tabla13[[#This Row],[Código_Actividad]]="","",'[4]Formulario PPGR1'!#REF!)</f>
        <v/>
      </c>
      <c r="G209" s="259"/>
      <c r="H209" s="255"/>
      <c r="I209" s="255"/>
      <c r="J209" s="259"/>
      <c r="K209" s="258"/>
      <c r="L209" s="257">
        <f>+Tabla13[[#This Row],[Precio Unitario]]*Tabla13[[#This Row],[Cantidad de Insumos]]</f>
        <v>0</v>
      </c>
      <c r="M209" s="256" t="str">
        <f>IFERROR(VLOOKUP($F209,[5]Insumos!$C$2:$F$522,4,FALSE),"")</f>
        <v/>
      </c>
      <c r="N209" s="255"/>
    </row>
    <row r="210" spans="2:14" ht="12.75" x14ac:dyDescent="0.2">
      <c r="B210" s="12" t="str">
        <f>IF(Tabla13[[#This Row],[Código_Actividad]]="","",CONCATENATE(Tabla13[[#This Row],[POA]],".",Tabla13[[#This Row],[SRS]],".",Tabla13[[#This Row],[AREA]],".",Tabla13[[#This Row],[TIPO]]))</f>
        <v/>
      </c>
      <c r="C210" s="12" t="str">
        <f>IF(Tabla13[[#This Row],[Código_Actividad]]="","",'[4]Formulario PPGR1'!#REF!)</f>
        <v/>
      </c>
      <c r="D210" s="12" t="str">
        <f>IF(Tabla13[[#This Row],[Código_Actividad]]="","",'[4]Formulario PPGR1'!#REF!)</f>
        <v/>
      </c>
      <c r="E210" s="12" t="str">
        <f>IF(Tabla13[[#This Row],[Código_Actividad]]="","",'[4]Formulario PPGR1'!#REF!)</f>
        <v/>
      </c>
      <c r="F210" s="12" t="str">
        <f>IF(Tabla13[[#This Row],[Código_Actividad]]="","",'[4]Formulario PPGR1'!#REF!)</f>
        <v/>
      </c>
      <c r="G210" s="259"/>
      <c r="H210" s="255"/>
      <c r="I210" s="255"/>
      <c r="J210" s="259"/>
      <c r="K210" s="258"/>
      <c r="L210" s="257">
        <f>+Tabla13[[#This Row],[Precio Unitario]]*Tabla13[[#This Row],[Cantidad de Insumos]]</f>
        <v>0</v>
      </c>
      <c r="M210" s="256" t="str">
        <f>IFERROR(VLOOKUP($F210,[5]Insumos!$C$2:$F$522,4,FALSE),"")</f>
        <v/>
      </c>
      <c r="N210" s="255"/>
    </row>
    <row r="211" spans="2:14" ht="12.75" x14ac:dyDescent="0.2">
      <c r="B211" s="12" t="str">
        <f>IF(Tabla13[[#This Row],[Código_Actividad]]="","",CONCATENATE(Tabla13[[#This Row],[POA]],".",Tabla13[[#This Row],[SRS]],".",Tabla13[[#This Row],[AREA]],".",Tabla13[[#This Row],[TIPO]]))</f>
        <v/>
      </c>
      <c r="C211" s="12" t="str">
        <f>IF(Tabla13[[#This Row],[Código_Actividad]]="","",'[4]Formulario PPGR1'!#REF!)</f>
        <v/>
      </c>
      <c r="D211" s="12" t="str">
        <f>IF(Tabla13[[#This Row],[Código_Actividad]]="","",'[4]Formulario PPGR1'!#REF!)</f>
        <v/>
      </c>
      <c r="E211" s="12" t="str">
        <f>IF(Tabla13[[#This Row],[Código_Actividad]]="","",'[4]Formulario PPGR1'!#REF!)</f>
        <v/>
      </c>
      <c r="F211" s="12" t="str">
        <f>IF(Tabla13[[#This Row],[Código_Actividad]]="","",'[4]Formulario PPGR1'!#REF!)</f>
        <v/>
      </c>
      <c r="G211" s="259"/>
      <c r="H211" s="255"/>
      <c r="I211" s="255"/>
      <c r="J211" s="259"/>
      <c r="K211" s="258"/>
      <c r="L211" s="257">
        <f>+Tabla13[[#This Row],[Precio Unitario]]*Tabla13[[#This Row],[Cantidad de Insumos]]</f>
        <v>0</v>
      </c>
      <c r="M211" s="256" t="str">
        <f>IFERROR(VLOOKUP($F211,[5]Insumos!$C$2:$F$522,4,FALSE),"")</f>
        <v/>
      </c>
      <c r="N211" s="255"/>
    </row>
    <row r="212" spans="2:14" ht="12.75" x14ac:dyDescent="0.2">
      <c r="B212" s="12" t="str">
        <f>IF(Tabla13[[#This Row],[Código_Actividad]]="","",CONCATENATE(Tabla13[[#This Row],[POA]],".",Tabla13[[#This Row],[SRS]],".",Tabla13[[#This Row],[AREA]],".",Tabla13[[#This Row],[TIPO]]))</f>
        <v/>
      </c>
      <c r="C212" s="12" t="str">
        <f>IF(Tabla13[[#This Row],[Código_Actividad]]="","",'[4]Formulario PPGR1'!#REF!)</f>
        <v/>
      </c>
      <c r="D212" s="12" t="str">
        <f>IF(Tabla13[[#This Row],[Código_Actividad]]="","",'[4]Formulario PPGR1'!#REF!)</f>
        <v/>
      </c>
      <c r="E212" s="12" t="str">
        <f>IF(Tabla13[[#This Row],[Código_Actividad]]="","",'[4]Formulario PPGR1'!#REF!)</f>
        <v/>
      </c>
      <c r="F212" s="12" t="str">
        <f>IF(Tabla13[[#This Row],[Código_Actividad]]="","",'[4]Formulario PPGR1'!#REF!)</f>
        <v/>
      </c>
      <c r="G212" s="259"/>
      <c r="H212" s="255"/>
      <c r="I212" s="255"/>
      <c r="J212" s="259"/>
      <c r="K212" s="258"/>
      <c r="L212" s="257">
        <f>+Tabla13[[#This Row],[Precio Unitario]]*Tabla13[[#This Row],[Cantidad de Insumos]]</f>
        <v>0</v>
      </c>
      <c r="M212" s="256" t="str">
        <f>IFERROR(VLOOKUP($F212,[5]Insumos!$C$2:$F$522,4,FALSE),"")</f>
        <v/>
      </c>
      <c r="N212" s="255"/>
    </row>
    <row r="213" spans="2:14" ht="12.75" x14ac:dyDescent="0.2">
      <c r="B213" s="12" t="str">
        <f>IF(Tabla13[[#This Row],[Código_Actividad]]="","",CONCATENATE(Tabla13[[#This Row],[POA]],".",Tabla13[[#This Row],[SRS]],".",Tabla13[[#This Row],[AREA]],".",Tabla13[[#This Row],[TIPO]]))</f>
        <v/>
      </c>
      <c r="C213" s="12" t="str">
        <f>IF(Tabla13[[#This Row],[Código_Actividad]]="","",'[4]Formulario PPGR1'!#REF!)</f>
        <v/>
      </c>
      <c r="D213" s="12" t="str">
        <f>IF(Tabla13[[#This Row],[Código_Actividad]]="","",'[4]Formulario PPGR1'!#REF!)</f>
        <v/>
      </c>
      <c r="E213" s="12" t="str">
        <f>IF(Tabla13[[#This Row],[Código_Actividad]]="","",'[4]Formulario PPGR1'!#REF!)</f>
        <v/>
      </c>
      <c r="F213" s="12" t="str">
        <f>IF(Tabla13[[#This Row],[Código_Actividad]]="","",'[4]Formulario PPGR1'!#REF!)</f>
        <v/>
      </c>
      <c r="G213" s="259"/>
      <c r="H213" s="255"/>
      <c r="I213" s="255"/>
      <c r="J213" s="259"/>
      <c r="K213" s="258"/>
      <c r="L213" s="257">
        <f>+Tabla13[[#This Row],[Precio Unitario]]*Tabla13[[#This Row],[Cantidad de Insumos]]</f>
        <v>0</v>
      </c>
      <c r="M213" s="256" t="str">
        <f>IFERROR(VLOOKUP($F213,[5]Insumos!$C$2:$F$522,4,FALSE),"")</f>
        <v/>
      </c>
      <c r="N213" s="255"/>
    </row>
    <row r="214" spans="2:14" ht="12.75" x14ac:dyDescent="0.2">
      <c r="B214" s="12" t="str">
        <f>IF(Tabla13[[#This Row],[Código_Actividad]]="","",CONCATENATE(Tabla13[[#This Row],[POA]],".",Tabla13[[#This Row],[SRS]],".",Tabla13[[#This Row],[AREA]],".",Tabla13[[#This Row],[TIPO]]))</f>
        <v/>
      </c>
      <c r="C214" s="12" t="str">
        <f>IF(Tabla13[[#This Row],[Código_Actividad]]="","",'[4]Formulario PPGR1'!#REF!)</f>
        <v/>
      </c>
      <c r="D214" s="12" t="str">
        <f>IF(Tabla13[[#This Row],[Código_Actividad]]="","",'[4]Formulario PPGR1'!#REF!)</f>
        <v/>
      </c>
      <c r="E214" s="12" t="str">
        <f>IF(Tabla13[[#This Row],[Código_Actividad]]="","",'[4]Formulario PPGR1'!#REF!)</f>
        <v/>
      </c>
      <c r="F214" s="12" t="str">
        <f>IF(Tabla13[[#This Row],[Código_Actividad]]="","",'[4]Formulario PPGR1'!#REF!)</f>
        <v/>
      </c>
      <c r="G214" s="259"/>
      <c r="H214" s="255"/>
      <c r="I214" s="255"/>
      <c r="J214" s="259"/>
      <c r="K214" s="258"/>
      <c r="L214" s="257">
        <f>+Tabla13[[#This Row],[Precio Unitario]]*Tabla13[[#This Row],[Cantidad de Insumos]]</f>
        <v>0</v>
      </c>
      <c r="M214" s="256" t="str">
        <f>IFERROR(VLOOKUP($F214,[5]Insumos!$C$2:$F$522,4,FALSE),"")</f>
        <v/>
      </c>
      <c r="N214" s="255"/>
    </row>
    <row r="215" spans="2:14" s="14" customFormat="1" x14ac:dyDescent="0.25">
      <c r="G215" s="231"/>
      <c r="H215" s="231"/>
      <c r="I215" s="231"/>
      <c r="J215" s="231"/>
      <c r="K215" s="236"/>
      <c r="L215" s="231"/>
      <c r="M215" s="231"/>
      <c r="N215" s="231"/>
    </row>
    <row r="216" spans="2:14" s="14" customFormat="1" x14ac:dyDescent="0.25">
      <c r="G216" s="231"/>
      <c r="H216" s="231"/>
      <c r="I216" s="231"/>
      <c r="J216" s="231"/>
      <c r="K216" s="236"/>
      <c r="L216" s="231"/>
      <c r="M216" s="231"/>
      <c r="N216" s="231"/>
    </row>
    <row r="217" spans="2:14" s="14" customFormat="1" x14ac:dyDescent="0.25">
      <c r="G217" s="231"/>
      <c r="H217" s="231"/>
      <c r="I217" s="231"/>
      <c r="J217" s="231"/>
      <c r="K217" s="236"/>
      <c r="L217" s="231"/>
      <c r="M217" s="231"/>
      <c r="N217" s="231"/>
    </row>
    <row r="218" spans="2:14" s="14" customFormat="1" x14ac:dyDescent="0.25">
      <c r="G218" s="231"/>
      <c r="H218" s="231"/>
      <c r="I218" s="231"/>
      <c r="J218" s="231"/>
      <c r="K218" s="236"/>
      <c r="L218" s="231"/>
      <c r="M218" s="231"/>
      <c r="N218" s="231"/>
    </row>
    <row r="219" spans="2:14" s="14" customFormat="1" x14ac:dyDescent="0.25">
      <c r="G219" s="231"/>
      <c r="H219" s="231"/>
      <c r="I219" s="231"/>
      <c r="J219" s="231"/>
      <c r="K219" s="236"/>
      <c r="L219" s="231"/>
      <c r="M219" s="231"/>
      <c r="N219" s="231"/>
    </row>
    <row r="220" spans="2:14" s="14" customFormat="1" x14ac:dyDescent="0.25">
      <c r="G220" s="231"/>
      <c r="H220" s="231"/>
      <c r="I220" s="231"/>
      <c r="J220" s="231"/>
      <c r="K220" s="236"/>
      <c r="L220" s="231"/>
      <c r="M220" s="231"/>
      <c r="N220" s="231"/>
    </row>
    <row r="221" spans="2:14" s="14" customFormat="1" x14ac:dyDescent="0.25">
      <c r="G221" s="231"/>
      <c r="H221" s="231"/>
      <c r="I221" s="231"/>
      <c r="J221" s="231"/>
      <c r="K221" s="236"/>
      <c r="L221" s="231"/>
      <c r="M221" s="231"/>
      <c r="N221" s="231"/>
    </row>
    <row r="222" spans="2:14" s="14" customFormat="1" x14ac:dyDescent="0.25">
      <c r="G222" s="231"/>
      <c r="H222" s="231"/>
      <c r="I222" s="231"/>
      <c r="J222" s="231"/>
      <c r="K222" s="236"/>
      <c r="L222" s="231"/>
      <c r="M222" s="231"/>
      <c r="N222" s="231"/>
    </row>
    <row r="223" spans="2:14" s="14" customFormat="1" x14ac:dyDescent="0.25">
      <c r="G223" s="231"/>
      <c r="H223" s="231"/>
      <c r="I223" s="231"/>
      <c r="J223" s="231"/>
      <c r="K223" s="236"/>
      <c r="L223" s="231"/>
      <c r="M223" s="231"/>
      <c r="N223" s="231"/>
    </row>
    <row r="224" spans="2:14" s="14" customFormat="1" x14ac:dyDescent="0.25">
      <c r="G224" s="231"/>
      <c r="H224" s="231"/>
      <c r="I224" s="231"/>
      <c r="J224" s="231"/>
      <c r="K224" s="236"/>
      <c r="L224" s="231"/>
      <c r="M224" s="231"/>
      <c r="N224" s="231"/>
    </row>
    <row r="225" spans="7:14" s="14" customFormat="1" x14ac:dyDescent="0.25">
      <c r="G225" s="231"/>
      <c r="H225" s="231"/>
      <c r="I225" s="231"/>
      <c r="J225" s="231"/>
      <c r="K225" s="236"/>
      <c r="L225" s="231"/>
      <c r="M225" s="231"/>
      <c r="N225" s="231"/>
    </row>
    <row r="226" spans="7:14" s="14" customFormat="1" x14ac:dyDescent="0.25">
      <c r="G226" s="231"/>
      <c r="H226" s="231"/>
      <c r="I226" s="231"/>
      <c r="J226" s="231"/>
      <c r="K226" s="236"/>
      <c r="L226" s="231"/>
      <c r="M226" s="231"/>
      <c r="N226" s="231"/>
    </row>
    <row r="227" spans="7:14" s="14" customFormat="1" x14ac:dyDescent="0.25">
      <c r="G227" s="231"/>
      <c r="H227" s="231"/>
      <c r="I227" s="231"/>
      <c r="J227" s="231"/>
      <c r="K227" s="236"/>
      <c r="L227" s="231"/>
      <c r="M227" s="231"/>
      <c r="N227" s="231"/>
    </row>
    <row r="228" spans="7:14" s="14" customFormat="1" x14ac:dyDescent="0.25">
      <c r="G228" s="231"/>
      <c r="H228" s="231"/>
      <c r="I228" s="231"/>
      <c r="J228" s="231"/>
      <c r="K228" s="236"/>
      <c r="L228" s="231"/>
      <c r="M228" s="231"/>
      <c r="N228" s="231"/>
    </row>
    <row r="229" spans="7:14" s="14" customFormat="1" x14ac:dyDescent="0.25">
      <c r="G229" s="231"/>
      <c r="H229" s="231"/>
      <c r="I229" s="231"/>
      <c r="J229" s="231"/>
      <c r="K229" s="236"/>
      <c r="L229" s="231"/>
      <c r="M229" s="231"/>
      <c r="N229" s="231"/>
    </row>
    <row r="230" spans="7:14" s="14" customFormat="1" x14ac:dyDescent="0.25">
      <c r="G230" s="231"/>
      <c r="H230" s="231"/>
      <c r="I230" s="231"/>
      <c r="J230" s="231"/>
      <c r="K230" s="236"/>
      <c r="L230" s="231"/>
      <c r="M230" s="231"/>
      <c r="N230" s="231"/>
    </row>
    <row r="231" spans="7:14" s="14" customFormat="1" x14ac:dyDescent="0.25">
      <c r="G231" s="231"/>
      <c r="H231" s="231"/>
      <c r="I231" s="231"/>
      <c r="J231" s="231"/>
      <c r="K231" s="236"/>
      <c r="L231" s="231"/>
      <c r="M231" s="231"/>
      <c r="N231" s="231"/>
    </row>
    <row r="232" spans="7:14" s="14" customFormat="1" x14ac:dyDescent="0.25">
      <c r="G232" s="231"/>
      <c r="H232" s="231"/>
      <c r="I232" s="231"/>
      <c r="J232" s="231"/>
      <c r="K232" s="236"/>
      <c r="L232" s="231"/>
      <c r="M232" s="231"/>
      <c r="N232" s="231"/>
    </row>
    <row r="233" spans="7:14" s="14" customFormat="1" x14ac:dyDescent="0.25">
      <c r="G233" s="231"/>
      <c r="H233" s="231"/>
      <c r="I233" s="231"/>
      <c r="J233" s="231"/>
      <c r="K233" s="236"/>
      <c r="L233" s="231"/>
      <c r="M233" s="231"/>
      <c r="N233" s="231"/>
    </row>
    <row r="234" spans="7:14" s="14" customFormat="1" x14ac:dyDescent="0.25">
      <c r="G234" s="231"/>
      <c r="H234" s="231"/>
      <c r="I234" s="231"/>
      <c r="J234" s="231"/>
      <c r="K234" s="236"/>
      <c r="L234" s="231"/>
      <c r="M234" s="231"/>
      <c r="N234" s="231"/>
    </row>
    <row r="235" spans="7:14" s="14" customFormat="1" x14ac:dyDescent="0.25">
      <c r="G235" s="231"/>
      <c r="H235" s="231"/>
      <c r="I235" s="231"/>
      <c r="J235" s="231"/>
      <c r="K235" s="236"/>
      <c r="L235" s="231"/>
      <c r="M235" s="231"/>
      <c r="N235" s="231"/>
    </row>
    <row r="236" spans="7:14" s="14" customFormat="1" x14ac:dyDescent="0.25">
      <c r="G236" s="231"/>
      <c r="H236" s="231"/>
      <c r="I236" s="231"/>
      <c r="J236" s="231"/>
      <c r="K236" s="236"/>
      <c r="L236" s="231"/>
      <c r="M236" s="231"/>
      <c r="N236" s="231"/>
    </row>
    <row r="237" spans="7:14" s="14" customFormat="1" x14ac:dyDescent="0.25">
      <c r="G237" s="231"/>
      <c r="H237" s="231"/>
      <c r="I237" s="231"/>
      <c r="J237" s="231"/>
      <c r="K237" s="236"/>
      <c r="L237" s="231"/>
      <c r="M237" s="231"/>
      <c r="N237" s="231"/>
    </row>
    <row r="238" spans="7:14" s="14" customFormat="1" x14ac:dyDescent="0.25">
      <c r="G238" s="231"/>
      <c r="H238" s="231"/>
      <c r="I238" s="231"/>
      <c r="J238" s="231"/>
      <c r="K238" s="236"/>
      <c r="L238" s="231"/>
      <c r="M238" s="231"/>
      <c r="N238" s="231"/>
    </row>
    <row r="239" spans="7:14" s="14" customFormat="1" x14ac:dyDescent="0.25">
      <c r="G239" s="231"/>
      <c r="H239" s="231"/>
      <c r="I239" s="231"/>
      <c r="J239" s="231"/>
      <c r="K239" s="236"/>
      <c r="L239" s="231"/>
      <c r="M239" s="231"/>
      <c r="N239" s="231"/>
    </row>
    <row r="240" spans="7:14" s="14" customFormat="1" x14ac:dyDescent="0.25">
      <c r="G240" s="231"/>
      <c r="H240" s="231"/>
      <c r="I240" s="231"/>
      <c r="J240" s="231"/>
      <c r="K240" s="236"/>
      <c r="L240" s="231"/>
      <c r="M240" s="231"/>
      <c r="N240" s="231"/>
    </row>
    <row r="241" spans="7:14" s="14" customFormat="1" x14ac:dyDescent="0.25">
      <c r="G241" s="231"/>
      <c r="H241" s="231"/>
      <c r="I241" s="231"/>
      <c r="J241" s="231"/>
      <c r="K241" s="236"/>
      <c r="L241" s="231"/>
      <c r="M241" s="231"/>
      <c r="N241" s="231"/>
    </row>
    <row r="242" spans="7:14" s="14" customFormat="1" x14ac:dyDescent="0.25">
      <c r="G242" s="231"/>
      <c r="H242" s="231"/>
      <c r="I242" s="231"/>
      <c r="J242" s="231"/>
      <c r="K242" s="236"/>
      <c r="L242" s="231"/>
      <c r="M242" s="231"/>
      <c r="N242" s="231"/>
    </row>
    <row r="243" spans="7:14" s="14" customFormat="1" x14ac:dyDescent="0.25">
      <c r="G243" s="231"/>
      <c r="H243" s="231"/>
      <c r="I243" s="231"/>
      <c r="J243" s="231"/>
      <c r="K243" s="236"/>
      <c r="L243" s="231"/>
      <c r="M243" s="231"/>
      <c r="N243" s="231"/>
    </row>
    <row r="244" spans="7:14" s="14" customFormat="1" x14ac:dyDescent="0.25">
      <c r="G244" s="231"/>
      <c r="H244" s="231"/>
      <c r="I244" s="231"/>
      <c r="J244" s="231"/>
      <c r="K244" s="236"/>
      <c r="L244" s="231"/>
      <c r="M244" s="231"/>
      <c r="N244" s="231"/>
    </row>
    <row r="245" spans="7:14" s="14" customFormat="1" x14ac:dyDescent="0.25">
      <c r="G245" s="231"/>
      <c r="H245" s="231"/>
      <c r="I245" s="231"/>
      <c r="J245" s="231"/>
      <c r="K245" s="236"/>
      <c r="L245" s="231"/>
      <c r="M245" s="231"/>
      <c r="N245" s="231"/>
    </row>
    <row r="246" spans="7:14" s="14" customFormat="1" x14ac:dyDescent="0.25">
      <c r="G246" s="231"/>
      <c r="H246" s="231"/>
      <c r="I246" s="231"/>
      <c r="J246" s="231"/>
      <c r="K246" s="236"/>
      <c r="L246" s="231"/>
      <c r="M246" s="231"/>
      <c r="N246" s="231"/>
    </row>
    <row r="247" spans="7:14" s="14" customFormat="1" x14ac:dyDescent="0.25">
      <c r="G247" s="231"/>
      <c r="H247" s="231"/>
      <c r="I247" s="231"/>
      <c r="J247" s="231"/>
      <c r="K247" s="236"/>
      <c r="L247" s="231"/>
      <c r="M247" s="231"/>
      <c r="N247" s="231"/>
    </row>
    <row r="248" spans="7:14" s="14" customFormat="1" x14ac:dyDescent="0.25">
      <c r="G248" s="231"/>
      <c r="H248" s="231"/>
      <c r="I248" s="231"/>
      <c r="J248" s="231"/>
      <c r="K248" s="236"/>
      <c r="L248" s="231"/>
      <c r="M248" s="231"/>
      <c r="N248" s="231"/>
    </row>
    <row r="249" spans="7:14" s="14" customFormat="1" x14ac:dyDescent="0.25">
      <c r="G249" s="231"/>
      <c r="H249" s="231"/>
      <c r="I249" s="231"/>
      <c r="J249" s="231"/>
      <c r="K249" s="236"/>
      <c r="L249" s="231"/>
      <c r="M249" s="231"/>
      <c r="N249" s="231"/>
    </row>
    <row r="250" spans="7:14" s="14" customFormat="1" x14ac:dyDescent="0.25">
      <c r="G250" s="231"/>
      <c r="H250" s="231"/>
      <c r="I250" s="231"/>
      <c r="J250" s="231"/>
      <c r="K250" s="236"/>
      <c r="L250" s="231"/>
      <c r="M250" s="231"/>
      <c r="N250" s="231"/>
    </row>
    <row r="251" spans="7:14" s="14" customFormat="1" x14ac:dyDescent="0.25">
      <c r="G251" s="231"/>
      <c r="H251" s="231"/>
      <c r="I251" s="231"/>
      <c r="J251" s="231"/>
      <c r="K251" s="236"/>
      <c r="L251" s="231"/>
      <c r="M251" s="231"/>
      <c r="N251" s="231"/>
    </row>
    <row r="252" spans="7:14" s="14" customFormat="1" x14ac:dyDescent="0.25">
      <c r="G252" s="231"/>
      <c r="H252" s="231"/>
      <c r="I252" s="231"/>
      <c r="J252" s="231"/>
      <c r="K252" s="236"/>
      <c r="L252" s="231"/>
      <c r="M252" s="231"/>
      <c r="N252" s="231"/>
    </row>
    <row r="253" spans="7:14" s="14" customFormat="1" x14ac:dyDescent="0.25">
      <c r="G253" s="231"/>
      <c r="H253" s="231"/>
      <c r="I253" s="231"/>
      <c r="J253" s="231"/>
      <c r="K253" s="236"/>
      <c r="L253" s="231"/>
      <c r="M253" s="231"/>
      <c r="N253" s="231"/>
    </row>
    <row r="254" spans="7:14" s="14" customFormat="1" x14ac:dyDescent="0.25">
      <c r="G254" s="231"/>
      <c r="H254" s="231"/>
      <c r="I254" s="231"/>
      <c r="J254" s="231"/>
      <c r="K254" s="236"/>
      <c r="L254" s="231"/>
      <c r="M254" s="231"/>
      <c r="N254" s="231"/>
    </row>
    <row r="255" spans="7:14" s="14" customFormat="1" x14ac:dyDescent="0.25">
      <c r="G255" s="231"/>
      <c r="H255" s="231"/>
      <c r="I255" s="231"/>
      <c r="J255" s="231"/>
      <c r="K255" s="236"/>
      <c r="L255" s="231"/>
      <c r="M255" s="231"/>
      <c r="N255" s="231"/>
    </row>
    <row r="256" spans="7:14" s="14" customFormat="1" x14ac:dyDescent="0.25">
      <c r="G256" s="231"/>
      <c r="H256" s="231"/>
      <c r="I256" s="231"/>
      <c r="J256" s="231"/>
      <c r="K256" s="236"/>
      <c r="L256" s="231"/>
      <c r="M256" s="231"/>
      <c r="N256" s="231"/>
    </row>
    <row r="257" spans="7:14" s="14" customFormat="1" x14ac:dyDescent="0.25">
      <c r="G257" s="231"/>
      <c r="H257" s="231"/>
      <c r="I257" s="231"/>
      <c r="J257" s="231"/>
      <c r="K257" s="236"/>
      <c r="L257" s="231"/>
      <c r="M257" s="231"/>
      <c r="N257" s="231"/>
    </row>
    <row r="258" spans="7:14" s="14" customFormat="1" x14ac:dyDescent="0.25">
      <c r="G258" s="231"/>
      <c r="H258" s="231"/>
      <c r="I258" s="231"/>
      <c r="J258" s="231"/>
      <c r="K258" s="236"/>
      <c r="L258" s="231"/>
      <c r="M258" s="231"/>
      <c r="N258" s="231"/>
    </row>
    <row r="259" spans="7:14" s="14" customFormat="1" x14ac:dyDescent="0.25">
      <c r="G259" s="231"/>
      <c r="H259" s="231"/>
      <c r="I259" s="231"/>
      <c r="J259" s="231"/>
      <c r="K259" s="236"/>
      <c r="L259" s="231"/>
      <c r="M259" s="231"/>
      <c r="N259" s="231"/>
    </row>
    <row r="260" spans="7:14" s="14" customFormat="1" x14ac:dyDescent="0.25">
      <c r="G260" s="231"/>
      <c r="H260" s="231"/>
      <c r="I260" s="231"/>
      <c r="J260" s="231"/>
      <c r="K260" s="236"/>
      <c r="L260" s="231"/>
      <c r="M260" s="231"/>
      <c r="N260" s="231"/>
    </row>
    <row r="261" spans="7:14" s="14" customFormat="1" x14ac:dyDescent="0.25">
      <c r="G261" s="231"/>
      <c r="H261" s="231"/>
      <c r="I261" s="231"/>
      <c r="J261" s="231"/>
      <c r="K261" s="236"/>
      <c r="L261" s="231"/>
      <c r="M261" s="231"/>
      <c r="N261" s="231"/>
    </row>
    <row r="262" spans="7:14" s="14" customFormat="1" x14ac:dyDescent="0.25">
      <c r="G262" s="231"/>
      <c r="H262" s="231"/>
      <c r="I262" s="231"/>
      <c r="J262" s="231"/>
      <c r="K262" s="236"/>
      <c r="L262" s="231"/>
      <c r="M262" s="231"/>
      <c r="N262" s="231"/>
    </row>
    <row r="263" spans="7:14" s="14" customFormat="1" x14ac:dyDescent="0.25">
      <c r="G263" s="231"/>
      <c r="H263" s="231"/>
      <c r="I263" s="231"/>
      <c r="J263" s="231"/>
      <c r="K263" s="236"/>
      <c r="L263" s="231"/>
      <c r="M263" s="231"/>
      <c r="N263" s="231"/>
    </row>
    <row r="264" spans="7:14" s="14" customFormat="1" x14ac:dyDescent="0.25">
      <c r="G264" s="231"/>
      <c r="H264" s="231"/>
      <c r="I264" s="231"/>
      <c r="J264" s="231"/>
      <c r="K264" s="236"/>
      <c r="L264" s="231"/>
      <c r="M264" s="231"/>
      <c r="N264" s="231"/>
    </row>
    <row r="265" spans="7:14" s="14" customFormat="1" x14ac:dyDescent="0.25">
      <c r="G265" s="231"/>
      <c r="H265" s="231"/>
      <c r="I265" s="231"/>
      <c r="J265" s="231"/>
      <c r="K265" s="236"/>
      <c r="L265" s="231"/>
      <c r="M265" s="231"/>
      <c r="N265" s="231"/>
    </row>
    <row r="266" spans="7:14" s="14" customFormat="1" x14ac:dyDescent="0.25">
      <c r="G266" s="231"/>
      <c r="H266" s="231"/>
      <c r="I266" s="231"/>
      <c r="J266" s="231"/>
      <c r="K266" s="236"/>
      <c r="L266" s="231"/>
      <c r="M266" s="231"/>
      <c r="N266" s="231"/>
    </row>
    <row r="267" spans="7:14" s="14" customFormat="1" x14ac:dyDescent="0.25">
      <c r="G267" s="231"/>
      <c r="H267" s="231"/>
      <c r="I267" s="231"/>
      <c r="J267" s="231"/>
      <c r="K267" s="236"/>
      <c r="L267" s="231"/>
      <c r="M267" s="231"/>
      <c r="N267" s="231"/>
    </row>
    <row r="268" spans="7:14" s="14" customFormat="1" x14ac:dyDescent="0.25">
      <c r="G268" s="231"/>
      <c r="H268" s="231"/>
      <c r="I268" s="231"/>
      <c r="J268" s="231"/>
      <c r="K268" s="236"/>
      <c r="L268" s="231"/>
      <c r="M268" s="231"/>
      <c r="N268" s="231"/>
    </row>
    <row r="269" spans="7:14" s="14" customFormat="1" x14ac:dyDescent="0.25">
      <c r="G269" s="231"/>
      <c r="H269" s="231"/>
      <c r="I269" s="231"/>
      <c r="J269" s="231"/>
      <c r="K269" s="236"/>
      <c r="L269" s="231"/>
      <c r="M269" s="231"/>
      <c r="N269" s="231"/>
    </row>
    <row r="270" spans="7:14" s="14" customFormat="1" x14ac:dyDescent="0.25">
      <c r="G270" s="231"/>
      <c r="H270" s="231"/>
      <c r="I270" s="231"/>
      <c r="J270" s="231"/>
      <c r="K270" s="236"/>
      <c r="L270" s="231"/>
      <c r="M270" s="231"/>
      <c r="N270" s="231"/>
    </row>
    <row r="271" spans="7:14" s="14" customFormat="1" x14ac:dyDescent="0.25">
      <c r="G271" s="231"/>
      <c r="H271" s="231"/>
      <c r="I271" s="231"/>
      <c r="J271" s="231"/>
      <c r="K271" s="236"/>
      <c r="L271" s="231"/>
      <c r="M271" s="231"/>
      <c r="N271" s="231"/>
    </row>
    <row r="272" spans="7:14" s="14" customFormat="1" x14ac:dyDescent="0.25">
      <c r="G272" s="231"/>
      <c r="H272" s="231"/>
      <c r="I272" s="231"/>
      <c r="J272" s="231"/>
      <c r="K272" s="236"/>
      <c r="L272" s="231"/>
      <c r="M272" s="231"/>
      <c r="N272" s="231"/>
    </row>
    <row r="273" spans="7:14" s="14" customFormat="1" x14ac:dyDescent="0.25">
      <c r="G273" s="231"/>
      <c r="H273" s="231"/>
      <c r="I273" s="231"/>
      <c r="J273" s="231"/>
      <c r="K273" s="236"/>
      <c r="L273" s="231"/>
      <c r="M273" s="231"/>
      <c r="N273" s="231"/>
    </row>
    <row r="274" spans="7:14" s="14" customFormat="1" x14ac:dyDescent="0.25">
      <c r="G274" s="231"/>
      <c r="H274" s="231"/>
      <c r="I274" s="231"/>
      <c r="J274" s="231"/>
      <c r="K274" s="236"/>
      <c r="L274" s="231"/>
      <c r="M274" s="231"/>
      <c r="N274" s="231"/>
    </row>
    <row r="275" spans="7:14" s="14" customFormat="1" x14ac:dyDescent="0.25">
      <c r="G275" s="231"/>
      <c r="H275" s="231"/>
      <c r="I275" s="231"/>
      <c r="J275" s="231"/>
      <c r="K275" s="236"/>
      <c r="L275" s="231"/>
      <c r="M275" s="231"/>
      <c r="N275" s="231"/>
    </row>
    <row r="276" spans="7:14" s="14" customFormat="1" x14ac:dyDescent="0.25">
      <c r="G276" s="231"/>
      <c r="H276" s="231"/>
      <c r="I276" s="231"/>
      <c r="J276" s="231"/>
      <c r="K276" s="236"/>
      <c r="L276" s="231"/>
      <c r="M276" s="231"/>
      <c r="N276" s="231"/>
    </row>
    <row r="277" spans="7:14" s="14" customFormat="1" x14ac:dyDescent="0.25">
      <c r="G277" s="231"/>
      <c r="H277" s="231"/>
      <c r="I277" s="231"/>
      <c r="J277" s="231"/>
      <c r="K277" s="236"/>
      <c r="L277" s="231"/>
      <c r="M277" s="231"/>
      <c r="N277" s="231"/>
    </row>
    <row r="278" spans="7:14" s="14" customFormat="1" x14ac:dyDescent="0.25">
      <c r="G278" s="231"/>
      <c r="H278" s="231"/>
      <c r="I278" s="231"/>
      <c r="J278" s="231"/>
      <c r="K278" s="236"/>
      <c r="L278" s="231"/>
      <c r="M278" s="231"/>
      <c r="N278" s="231"/>
    </row>
    <row r="279" spans="7:14" s="14" customFormat="1" x14ac:dyDescent="0.25">
      <c r="G279" s="231"/>
      <c r="H279" s="231"/>
      <c r="I279" s="231"/>
      <c r="J279" s="231"/>
      <c r="K279" s="236"/>
      <c r="L279" s="231"/>
      <c r="M279" s="231"/>
      <c r="N279" s="231"/>
    </row>
    <row r="280" spans="7:14" s="14" customFormat="1" x14ac:dyDescent="0.25">
      <c r="G280" s="231"/>
      <c r="H280" s="231"/>
      <c r="I280" s="231"/>
      <c r="J280" s="231"/>
      <c r="K280" s="236"/>
      <c r="L280" s="231"/>
      <c r="M280" s="231"/>
      <c r="N280" s="231"/>
    </row>
    <row r="281" spans="7:14" s="14" customFormat="1" x14ac:dyDescent="0.25">
      <c r="G281" s="231"/>
      <c r="H281" s="231"/>
      <c r="I281" s="231"/>
      <c r="J281" s="231"/>
      <c r="K281" s="236"/>
      <c r="L281" s="231"/>
      <c r="M281" s="231"/>
      <c r="N281" s="231"/>
    </row>
    <row r="282" spans="7:14" s="14" customFormat="1" x14ac:dyDescent="0.25">
      <c r="G282" s="231"/>
      <c r="H282" s="231"/>
      <c r="I282" s="231"/>
      <c r="J282" s="231"/>
      <c r="K282" s="236"/>
      <c r="L282" s="231"/>
      <c r="M282" s="231"/>
      <c r="N282" s="231"/>
    </row>
    <row r="283" spans="7:14" s="14" customFormat="1" x14ac:dyDescent="0.25">
      <c r="G283" s="231"/>
      <c r="H283" s="231"/>
      <c r="I283" s="231"/>
      <c r="J283" s="231"/>
      <c r="K283" s="236"/>
      <c r="L283" s="231"/>
      <c r="M283" s="231"/>
      <c r="N283" s="231"/>
    </row>
    <row r="284" spans="7:14" s="14" customFormat="1" x14ac:dyDescent="0.25">
      <c r="G284" s="231"/>
      <c r="H284" s="231"/>
      <c r="I284" s="231"/>
      <c r="J284" s="231"/>
      <c r="K284" s="236"/>
      <c r="L284" s="231"/>
      <c r="M284" s="231"/>
      <c r="N284" s="231"/>
    </row>
    <row r="285" spans="7:14" s="14" customFormat="1" x14ac:dyDescent="0.25">
      <c r="G285" s="231"/>
      <c r="H285" s="231"/>
      <c r="I285" s="231"/>
      <c r="J285" s="231"/>
      <c r="K285" s="236"/>
      <c r="L285" s="231"/>
      <c r="M285" s="231"/>
      <c r="N285" s="231"/>
    </row>
    <row r="286" spans="7:14" s="14" customFormat="1" x14ac:dyDescent="0.25">
      <c r="G286" s="231"/>
      <c r="H286" s="231"/>
      <c r="I286" s="231"/>
      <c r="J286" s="231"/>
      <c r="K286" s="236"/>
      <c r="L286" s="231"/>
      <c r="M286" s="231"/>
      <c r="N286" s="231"/>
    </row>
    <row r="287" spans="7:14" s="14" customFormat="1" x14ac:dyDescent="0.25">
      <c r="G287" s="231"/>
      <c r="H287" s="231"/>
      <c r="I287" s="231"/>
      <c r="J287" s="231"/>
      <c r="K287" s="236"/>
      <c r="L287" s="231"/>
      <c r="M287" s="231"/>
      <c r="N287" s="231"/>
    </row>
    <row r="288" spans="7:14" s="14" customFormat="1" x14ac:dyDescent="0.25">
      <c r="G288" s="231"/>
      <c r="H288" s="231"/>
      <c r="I288" s="231"/>
      <c r="J288" s="231"/>
      <c r="K288" s="236"/>
      <c r="L288" s="231"/>
      <c r="M288" s="231"/>
      <c r="N288" s="231"/>
    </row>
    <row r="289" spans="7:14" s="14" customFormat="1" x14ac:dyDescent="0.25">
      <c r="G289" s="231"/>
      <c r="H289" s="231"/>
      <c r="I289" s="231"/>
      <c r="J289" s="231"/>
      <c r="K289" s="236"/>
      <c r="L289" s="231"/>
      <c r="M289" s="231"/>
      <c r="N289" s="231"/>
    </row>
    <row r="290" spans="7:14" s="14" customFormat="1" x14ac:dyDescent="0.25">
      <c r="G290" s="231"/>
      <c r="H290" s="231"/>
      <c r="I290" s="231"/>
      <c r="J290" s="231"/>
      <c r="K290" s="236"/>
      <c r="L290" s="231"/>
      <c r="M290" s="231"/>
      <c r="N290" s="231"/>
    </row>
    <row r="291" spans="7:14" s="14" customFormat="1" x14ac:dyDescent="0.25">
      <c r="G291" s="231"/>
      <c r="H291" s="231"/>
      <c r="I291" s="231"/>
      <c r="J291" s="231"/>
      <c r="K291" s="236"/>
      <c r="L291" s="231"/>
      <c r="M291" s="231"/>
      <c r="N291" s="231"/>
    </row>
    <row r="292" spans="7:14" s="14" customFormat="1" x14ac:dyDescent="0.25">
      <c r="G292" s="231"/>
      <c r="H292" s="231"/>
      <c r="I292" s="231"/>
      <c r="J292" s="231"/>
      <c r="K292" s="236"/>
      <c r="L292" s="231"/>
      <c r="M292" s="231"/>
      <c r="N292" s="231"/>
    </row>
    <row r="293" spans="7:14" s="14" customFormat="1" x14ac:dyDescent="0.25">
      <c r="G293" s="231"/>
      <c r="H293" s="231"/>
      <c r="I293" s="231"/>
      <c r="J293" s="231"/>
      <c r="K293" s="236"/>
      <c r="L293" s="231"/>
      <c r="M293" s="231"/>
      <c r="N293" s="231"/>
    </row>
    <row r="294" spans="7:14" s="14" customFormat="1" x14ac:dyDescent="0.25">
      <c r="G294" s="231"/>
      <c r="H294" s="231"/>
      <c r="I294" s="231"/>
      <c r="J294" s="231"/>
      <c r="K294" s="236"/>
      <c r="L294" s="231"/>
      <c r="M294" s="231"/>
      <c r="N294" s="231"/>
    </row>
    <row r="295" spans="7:14" s="14" customFormat="1" x14ac:dyDescent="0.25">
      <c r="G295" s="231"/>
      <c r="H295" s="231"/>
      <c r="I295" s="231"/>
      <c r="J295" s="231"/>
      <c r="K295" s="236"/>
      <c r="L295" s="231"/>
      <c r="M295" s="231"/>
      <c r="N295" s="231"/>
    </row>
    <row r="296" spans="7:14" s="14" customFormat="1" x14ac:dyDescent="0.25">
      <c r="G296" s="231"/>
      <c r="H296" s="231"/>
      <c r="I296" s="231"/>
      <c r="J296" s="231"/>
      <c r="K296" s="236"/>
      <c r="L296" s="231"/>
      <c r="M296" s="231"/>
      <c r="N296" s="231"/>
    </row>
    <row r="297" spans="7:14" s="14" customFormat="1" x14ac:dyDescent="0.25">
      <c r="G297" s="231"/>
      <c r="H297" s="231"/>
      <c r="I297" s="231"/>
      <c r="J297" s="231"/>
      <c r="K297" s="236"/>
      <c r="L297" s="231"/>
      <c r="M297" s="231"/>
      <c r="N297" s="231"/>
    </row>
    <row r="298" spans="7:14" s="14" customFormat="1" x14ac:dyDescent="0.25">
      <c r="G298" s="231"/>
      <c r="H298" s="231"/>
      <c r="I298" s="231"/>
      <c r="J298" s="231"/>
      <c r="K298" s="236"/>
      <c r="L298" s="231"/>
      <c r="M298" s="231"/>
      <c r="N298" s="231"/>
    </row>
    <row r="299" spans="7:14" s="14" customFormat="1" x14ac:dyDescent="0.25">
      <c r="G299" s="231"/>
      <c r="H299" s="231"/>
      <c r="I299" s="231"/>
      <c r="J299" s="231"/>
      <c r="K299" s="236"/>
      <c r="L299" s="231"/>
      <c r="M299" s="231"/>
      <c r="N299" s="231"/>
    </row>
    <row r="300" spans="7:14" s="14" customFormat="1" x14ac:dyDescent="0.25">
      <c r="G300" s="231"/>
      <c r="H300" s="231"/>
      <c r="I300" s="231"/>
      <c r="J300" s="231"/>
      <c r="K300" s="236"/>
      <c r="L300" s="231"/>
      <c r="M300" s="231"/>
      <c r="N300" s="231"/>
    </row>
    <row r="301" spans="7:14" s="14" customFormat="1" x14ac:dyDescent="0.25">
      <c r="G301" s="231"/>
      <c r="H301" s="231"/>
      <c r="I301" s="231"/>
      <c r="J301" s="231"/>
      <c r="K301" s="236"/>
      <c r="L301" s="231"/>
      <c r="M301" s="231"/>
      <c r="N301" s="231"/>
    </row>
    <row r="302" spans="7:14" s="14" customFormat="1" x14ac:dyDescent="0.25">
      <c r="G302" s="231"/>
      <c r="H302" s="231"/>
      <c r="I302" s="231"/>
      <c r="J302" s="231"/>
      <c r="K302" s="236"/>
      <c r="L302" s="231"/>
      <c r="M302" s="231"/>
      <c r="N302" s="231"/>
    </row>
    <row r="303" spans="7:14" s="14" customFormat="1" x14ac:dyDescent="0.25">
      <c r="G303" s="231"/>
      <c r="H303" s="231"/>
      <c r="I303" s="231"/>
      <c r="J303" s="231"/>
      <c r="K303" s="236"/>
      <c r="L303" s="231"/>
      <c r="M303" s="231"/>
      <c r="N303" s="231"/>
    </row>
    <row r="304" spans="7:14" s="14" customFormat="1" x14ac:dyDescent="0.25">
      <c r="G304" s="231"/>
      <c r="H304" s="231"/>
      <c r="I304" s="231"/>
      <c r="J304" s="231"/>
      <c r="K304" s="236"/>
      <c r="L304" s="231"/>
      <c r="M304" s="231"/>
      <c r="N304" s="231"/>
    </row>
    <row r="305" spans="7:14" s="14" customFormat="1" x14ac:dyDescent="0.25">
      <c r="G305" s="231"/>
      <c r="H305" s="231"/>
      <c r="I305" s="231"/>
      <c r="J305" s="231"/>
      <c r="K305" s="236"/>
      <c r="L305" s="231"/>
      <c r="M305" s="231"/>
      <c r="N305" s="231"/>
    </row>
    <row r="306" spans="7:14" s="14" customFormat="1" x14ac:dyDescent="0.25">
      <c r="G306" s="231"/>
      <c r="H306" s="231"/>
      <c r="I306" s="231"/>
      <c r="J306" s="231"/>
      <c r="K306" s="236"/>
      <c r="L306" s="231"/>
      <c r="M306" s="231"/>
      <c r="N306" s="231"/>
    </row>
    <row r="307" spans="7:14" s="14" customFormat="1" x14ac:dyDescent="0.25">
      <c r="G307" s="231"/>
      <c r="H307" s="231"/>
      <c r="I307" s="231"/>
      <c r="J307" s="231"/>
      <c r="K307" s="236"/>
      <c r="L307" s="231"/>
      <c r="M307" s="231"/>
      <c r="N307" s="231"/>
    </row>
    <row r="308" spans="7:14" s="14" customFormat="1" x14ac:dyDescent="0.25">
      <c r="G308" s="231"/>
      <c r="H308" s="231"/>
      <c r="I308" s="231"/>
      <c r="J308" s="231"/>
      <c r="K308" s="236"/>
      <c r="L308" s="231"/>
      <c r="M308" s="231"/>
      <c r="N308" s="231"/>
    </row>
    <row r="309" spans="7:14" s="14" customFormat="1" x14ac:dyDescent="0.25">
      <c r="G309" s="231"/>
      <c r="H309" s="231"/>
      <c r="I309" s="231"/>
      <c r="J309" s="231"/>
      <c r="K309" s="236"/>
      <c r="L309" s="231"/>
      <c r="M309" s="231"/>
      <c r="N309" s="231"/>
    </row>
    <row r="310" spans="7:14" s="14" customFormat="1" x14ac:dyDescent="0.25">
      <c r="G310" s="231"/>
      <c r="H310" s="231"/>
      <c r="I310" s="231"/>
      <c r="J310" s="231"/>
      <c r="K310" s="236"/>
      <c r="L310" s="231"/>
      <c r="M310" s="231"/>
      <c r="N310" s="231"/>
    </row>
    <row r="311" spans="7:14" s="14" customFormat="1" x14ac:dyDescent="0.25">
      <c r="G311" s="231"/>
      <c r="H311" s="231"/>
      <c r="I311" s="231"/>
      <c r="J311" s="231"/>
      <c r="K311" s="236"/>
      <c r="L311" s="231"/>
      <c r="M311" s="231"/>
      <c r="N311" s="231"/>
    </row>
    <row r="312" spans="7:14" s="14" customFormat="1" x14ac:dyDescent="0.25">
      <c r="G312" s="231"/>
      <c r="H312" s="231"/>
      <c r="I312" s="231"/>
      <c r="J312" s="231"/>
      <c r="K312" s="236"/>
      <c r="L312" s="231"/>
      <c r="M312" s="231"/>
      <c r="N312" s="231"/>
    </row>
    <row r="313" spans="7:14" s="14" customFormat="1" x14ac:dyDescent="0.25">
      <c r="G313" s="231"/>
      <c r="H313" s="231"/>
      <c r="I313" s="231"/>
      <c r="J313" s="231"/>
      <c r="K313" s="236"/>
      <c r="L313" s="231"/>
      <c r="M313" s="231"/>
      <c r="N313" s="231"/>
    </row>
    <row r="314" spans="7:14" s="14" customFormat="1" x14ac:dyDescent="0.25">
      <c r="G314" s="231"/>
      <c r="H314" s="231"/>
      <c r="I314" s="231"/>
      <c r="J314" s="231"/>
      <c r="K314" s="236"/>
      <c r="L314" s="231"/>
      <c r="M314" s="231"/>
      <c r="N314" s="231"/>
    </row>
    <row r="315" spans="7:14" s="14" customFormat="1" x14ac:dyDescent="0.25">
      <c r="G315" s="231"/>
      <c r="H315" s="231"/>
      <c r="I315" s="231"/>
      <c r="J315" s="231"/>
      <c r="K315" s="236"/>
      <c r="L315" s="231"/>
      <c r="M315" s="231"/>
      <c r="N315" s="231"/>
    </row>
    <row r="316" spans="7:14" s="14" customFormat="1" x14ac:dyDescent="0.25">
      <c r="G316" s="231"/>
      <c r="H316" s="231"/>
      <c r="I316" s="231"/>
      <c r="J316" s="231"/>
      <c r="K316" s="236"/>
      <c r="L316" s="231"/>
      <c r="M316" s="231"/>
      <c r="N316" s="231"/>
    </row>
    <row r="317" spans="7:14" s="14" customFormat="1" x14ac:dyDescent="0.25">
      <c r="G317" s="231"/>
      <c r="H317" s="231"/>
      <c r="I317" s="231"/>
      <c r="J317" s="231"/>
      <c r="K317" s="236"/>
      <c r="L317" s="231"/>
      <c r="M317" s="231"/>
      <c r="N317" s="231"/>
    </row>
    <row r="318" spans="7:14" s="14" customFormat="1" x14ac:dyDescent="0.25">
      <c r="G318" s="231"/>
      <c r="H318" s="231"/>
      <c r="I318" s="231"/>
      <c r="J318" s="231"/>
      <c r="K318" s="236"/>
      <c r="L318" s="231"/>
      <c r="M318" s="231"/>
      <c r="N318" s="231"/>
    </row>
    <row r="319" spans="7:14" s="14" customFormat="1" x14ac:dyDescent="0.25">
      <c r="G319" s="231"/>
      <c r="H319" s="231"/>
      <c r="I319" s="231"/>
      <c r="J319" s="231"/>
      <c r="K319" s="236"/>
      <c r="L319" s="231"/>
      <c r="M319" s="231"/>
      <c r="N319" s="231"/>
    </row>
    <row r="320" spans="7:14" s="14" customFormat="1" x14ac:dyDescent="0.25">
      <c r="G320" s="231"/>
      <c r="H320" s="231"/>
      <c r="I320" s="231"/>
      <c r="J320" s="231"/>
      <c r="K320" s="236"/>
      <c r="L320" s="231"/>
      <c r="M320" s="231"/>
      <c r="N320" s="231"/>
    </row>
    <row r="321" spans="7:14" s="14" customFormat="1" x14ac:dyDescent="0.25">
      <c r="G321" s="231"/>
      <c r="H321" s="231"/>
      <c r="I321" s="231"/>
      <c r="J321" s="231"/>
      <c r="K321" s="236"/>
      <c r="L321" s="231"/>
      <c r="M321" s="231"/>
      <c r="N321" s="231"/>
    </row>
    <row r="322" spans="7:14" s="14" customFormat="1" x14ac:dyDescent="0.25">
      <c r="G322" s="231"/>
      <c r="H322" s="231"/>
      <c r="I322" s="231"/>
      <c r="J322" s="231"/>
      <c r="K322" s="236"/>
      <c r="L322" s="231"/>
      <c r="M322" s="231"/>
      <c r="N322" s="231"/>
    </row>
    <row r="323" spans="7:14" s="14" customFormat="1" x14ac:dyDescent="0.25">
      <c r="G323" s="231"/>
      <c r="H323" s="231"/>
      <c r="I323" s="231"/>
      <c r="J323" s="231"/>
      <c r="K323" s="236"/>
      <c r="L323" s="231"/>
      <c r="M323" s="231"/>
      <c r="N323" s="231"/>
    </row>
    <row r="324" spans="7:14" s="14" customFormat="1" x14ac:dyDescent="0.25">
      <c r="G324" s="231"/>
      <c r="H324" s="231"/>
      <c r="I324" s="231"/>
      <c r="J324" s="231"/>
      <c r="K324" s="236"/>
      <c r="L324" s="231"/>
      <c r="M324" s="231"/>
      <c r="N324" s="231"/>
    </row>
    <row r="325" spans="7:14" s="14" customFormat="1" x14ac:dyDescent="0.25">
      <c r="G325" s="231"/>
      <c r="H325" s="231"/>
      <c r="I325" s="231"/>
      <c r="J325" s="231"/>
      <c r="K325" s="236"/>
      <c r="L325" s="231"/>
      <c r="M325" s="231"/>
      <c r="N325" s="231"/>
    </row>
    <row r="326" spans="7:14" s="14" customFormat="1" x14ac:dyDescent="0.25">
      <c r="G326" s="231"/>
      <c r="H326" s="231"/>
      <c r="I326" s="231"/>
      <c r="J326" s="231"/>
      <c r="K326" s="236"/>
      <c r="L326" s="231"/>
      <c r="M326" s="231"/>
      <c r="N326" s="231"/>
    </row>
    <row r="327" spans="7:14" s="14" customFormat="1" x14ac:dyDescent="0.25">
      <c r="G327" s="231"/>
      <c r="H327" s="231"/>
      <c r="I327" s="231"/>
      <c r="J327" s="231"/>
      <c r="K327" s="236"/>
      <c r="L327" s="231"/>
      <c r="M327" s="231"/>
      <c r="N327" s="231"/>
    </row>
    <row r="328" spans="7:14" s="14" customFormat="1" x14ac:dyDescent="0.25">
      <c r="G328" s="231"/>
      <c r="H328" s="231"/>
      <c r="I328" s="231"/>
      <c r="J328" s="231"/>
      <c r="K328" s="236"/>
      <c r="L328" s="231"/>
      <c r="M328" s="231"/>
      <c r="N328" s="231"/>
    </row>
    <row r="329" spans="7:14" s="14" customFormat="1" x14ac:dyDescent="0.25">
      <c r="G329" s="231"/>
      <c r="H329" s="231"/>
      <c r="I329" s="231"/>
      <c r="J329" s="231"/>
      <c r="K329" s="236"/>
      <c r="L329" s="231"/>
      <c r="M329" s="231"/>
      <c r="N329" s="231"/>
    </row>
    <row r="330" spans="7:14" s="14" customFormat="1" x14ac:dyDescent="0.25">
      <c r="G330" s="231"/>
      <c r="H330" s="231"/>
      <c r="I330" s="231"/>
      <c r="J330" s="231"/>
      <c r="K330" s="236"/>
      <c r="L330" s="231"/>
      <c r="M330" s="231"/>
      <c r="N330" s="231"/>
    </row>
    <row r="331" spans="7:14" s="14" customFormat="1" x14ac:dyDescent="0.25">
      <c r="G331" s="231"/>
      <c r="H331" s="231"/>
      <c r="I331" s="231"/>
      <c r="J331" s="231"/>
      <c r="K331" s="236"/>
      <c r="L331" s="231"/>
      <c r="M331" s="231"/>
      <c r="N331" s="231"/>
    </row>
    <row r="332" spans="7:14" s="14" customFormat="1" x14ac:dyDescent="0.25">
      <c r="G332" s="231"/>
      <c r="H332" s="231"/>
      <c r="I332" s="231"/>
      <c r="J332" s="231"/>
      <c r="K332" s="236"/>
      <c r="L332" s="231"/>
      <c r="M332" s="231"/>
      <c r="N332" s="231"/>
    </row>
    <row r="333" spans="7:14" s="14" customFormat="1" x14ac:dyDescent="0.25">
      <c r="G333" s="231"/>
      <c r="H333" s="231"/>
      <c r="I333" s="231"/>
      <c r="J333" s="231"/>
      <c r="K333" s="236"/>
      <c r="L333" s="231"/>
      <c r="M333" s="231"/>
      <c r="N333" s="231"/>
    </row>
    <row r="334" spans="7:14" s="14" customFormat="1" x14ac:dyDescent="0.25">
      <c r="G334" s="231"/>
      <c r="H334" s="231"/>
      <c r="I334" s="231"/>
      <c r="J334" s="231"/>
      <c r="K334" s="236"/>
      <c r="L334" s="231"/>
      <c r="M334" s="231"/>
      <c r="N334" s="231"/>
    </row>
    <row r="335" spans="7:14" s="14" customFormat="1" x14ac:dyDescent="0.25">
      <c r="G335" s="231"/>
      <c r="H335" s="231"/>
      <c r="I335" s="231"/>
      <c r="J335" s="231"/>
      <c r="K335" s="236"/>
      <c r="L335" s="231"/>
      <c r="M335" s="231"/>
      <c r="N335" s="231"/>
    </row>
    <row r="336" spans="7:14" s="14" customFormat="1" x14ac:dyDescent="0.25">
      <c r="G336" s="231"/>
      <c r="H336" s="231"/>
      <c r="I336" s="231"/>
      <c r="J336" s="231"/>
      <c r="K336" s="236"/>
      <c r="L336" s="231"/>
      <c r="M336" s="231"/>
      <c r="N336" s="231"/>
    </row>
    <row r="337" spans="7:14" s="14" customFormat="1" x14ac:dyDescent="0.25">
      <c r="G337" s="231"/>
      <c r="H337" s="231"/>
      <c r="I337" s="231"/>
      <c r="J337" s="231"/>
      <c r="K337" s="236"/>
      <c r="L337" s="231"/>
      <c r="M337" s="231"/>
      <c r="N337" s="231"/>
    </row>
    <row r="338" spans="7:14" s="14" customFormat="1" x14ac:dyDescent="0.25">
      <c r="G338" s="231"/>
      <c r="H338" s="231"/>
      <c r="I338" s="231"/>
      <c r="J338" s="231"/>
      <c r="K338" s="236"/>
      <c r="L338" s="231"/>
      <c r="M338" s="231"/>
      <c r="N338" s="231"/>
    </row>
    <row r="339" spans="7:14" s="14" customFormat="1" x14ac:dyDescent="0.25">
      <c r="G339" s="231"/>
      <c r="H339" s="231"/>
      <c r="I339" s="231"/>
      <c r="J339" s="231"/>
      <c r="K339" s="236"/>
      <c r="L339" s="231"/>
      <c r="M339" s="231"/>
      <c r="N339" s="231"/>
    </row>
    <row r="340" spans="7:14" s="14" customFormat="1" x14ac:dyDescent="0.25">
      <c r="G340" s="231"/>
      <c r="H340" s="231"/>
      <c r="I340" s="231"/>
      <c r="J340" s="231"/>
      <c r="K340" s="236"/>
      <c r="L340" s="231"/>
      <c r="M340" s="231"/>
      <c r="N340" s="231"/>
    </row>
    <row r="341" spans="7:14" s="14" customFormat="1" x14ac:dyDescent="0.25">
      <c r="G341" s="231"/>
      <c r="H341" s="231"/>
      <c r="I341" s="231"/>
      <c r="J341" s="231"/>
      <c r="K341" s="236"/>
      <c r="L341" s="231"/>
      <c r="M341" s="231"/>
      <c r="N341" s="231"/>
    </row>
    <row r="342" spans="7:14" s="14" customFormat="1" x14ac:dyDescent="0.25">
      <c r="G342" s="231"/>
      <c r="H342" s="231"/>
      <c r="I342" s="231"/>
      <c r="J342" s="231"/>
      <c r="K342" s="236"/>
      <c r="L342" s="231"/>
      <c r="M342" s="231"/>
      <c r="N342" s="231"/>
    </row>
    <row r="343" spans="7:14" s="14" customFormat="1" x14ac:dyDescent="0.25">
      <c r="G343" s="231"/>
      <c r="H343" s="231"/>
      <c r="I343" s="231"/>
      <c r="J343" s="231"/>
      <c r="K343" s="236"/>
      <c r="L343" s="231"/>
      <c r="M343" s="231"/>
      <c r="N343" s="231"/>
    </row>
    <row r="344" spans="7:14" s="14" customFormat="1" x14ac:dyDescent="0.25">
      <c r="G344" s="231"/>
      <c r="H344" s="231"/>
      <c r="I344" s="231"/>
      <c r="J344" s="231"/>
      <c r="K344" s="236"/>
      <c r="L344" s="231"/>
      <c r="M344" s="231"/>
      <c r="N344" s="231"/>
    </row>
    <row r="345" spans="7:14" s="14" customFormat="1" x14ac:dyDescent="0.25">
      <c r="G345" s="231"/>
      <c r="H345" s="231"/>
      <c r="I345" s="231"/>
      <c r="J345" s="231"/>
      <c r="K345" s="236"/>
      <c r="L345" s="231"/>
      <c r="M345" s="231"/>
      <c r="N345" s="231"/>
    </row>
    <row r="346" spans="7:14" s="14" customFormat="1" x14ac:dyDescent="0.25">
      <c r="G346" s="231"/>
      <c r="H346" s="231"/>
      <c r="I346" s="231"/>
      <c r="J346" s="231"/>
      <c r="K346" s="236"/>
      <c r="L346" s="231"/>
      <c r="M346" s="231"/>
      <c r="N346" s="231"/>
    </row>
    <row r="347" spans="7:14" s="14" customFormat="1" x14ac:dyDescent="0.25">
      <c r="G347" s="231"/>
      <c r="H347" s="231"/>
      <c r="I347" s="231"/>
      <c r="J347" s="231"/>
      <c r="K347" s="236"/>
      <c r="L347" s="231"/>
      <c r="M347" s="231"/>
      <c r="N347" s="231"/>
    </row>
    <row r="348" spans="7:14" s="14" customFormat="1" x14ac:dyDescent="0.25">
      <c r="G348" s="231"/>
      <c r="H348" s="231"/>
      <c r="I348" s="231"/>
      <c r="J348" s="231"/>
      <c r="K348" s="236"/>
      <c r="L348" s="231"/>
      <c r="M348" s="231"/>
      <c r="N348" s="231"/>
    </row>
    <row r="349" spans="7:14" s="14" customFormat="1" x14ac:dyDescent="0.25">
      <c r="G349" s="231"/>
      <c r="H349" s="231"/>
      <c r="I349" s="231"/>
      <c r="J349" s="231"/>
      <c r="K349" s="236"/>
      <c r="L349" s="231"/>
      <c r="M349" s="231"/>
      <c r="N349" s="231"/>
    </row>
    <row r="350" spans="7:14" s="14" customFormat="1" x14ac:dyDescent="0.25">
      <c r="G350" s="231"/>
      <c r="H350" s="231"/>
      <c r="I350" s="231"/>
      <c r="J350" s="231"/>
      <c r="K350" s="236"/>
      <c r="L350" s="231"/>
      <c r="M350" s="231"/>
      <c r="N350" s="231"/>
    </row>
    <row r="351" spans="7:14" s="14" customFormat="1" x14ac:dyDescent="0.25">
      <c r="G351" s="231"/>
      <c r="H351" s="231"/>
      <c r="I351" s="231"/>
      <c r="J351" s="231"/>
      <c r="K351" s="236"/>
      <c r="L351" s="231"/>
      <c r="M351" s="231"/>
      <c r="N351" s="231"/>
    </row>
    <row r="352" spans="7:14" s="14" customFormat="1" x14ac:dyDescent="0.25">
      <c r="G352" s="231"/>
      <c r="H352" s="231"/>
      <c r="I352" s="231"/>
      <c r="J352" s="231"/>
      <c r="K352" s="236"/>
      <c r="L352" s="231"/>
      <c r="M352" s="231"/>
      <c r="N352" s="231"/>
    </row>
    <row r="353" spans="7:14" s="14" customFormat="1" x14ac:dyDescent="0.25">
      <c r="G353" s="231"/>
      <c r="H353" s="231"/>
      <c r="I353" s="231"/>
      <c r="J353" s="231"/>
      <c r="K353" s="236"/>
      <c r="L353" s="231"/>
      <c r="M353" s="231"/>
      <c r="N353" s="231"/>
    </row>
    <row r="354" spans="7:14" s="14" customFormat="1" x14ac:dyDescent="0.25">
      <c r="G354" s="231"/>
      <c r="H354" s="231"/>
      <c r="I354" s="231"/>
      <c r="J354" s="231"/>
      <c r="K354" s="236"/>
      <c r="L354" s="231"/>
      <c r="M354" s="231"/>
      <c r="N354" s="231"/>
    </row>
    <row r="355" spans="7:14" s="14" customFormat="1" x14ac:dyDescent="0.25">
      <c r="G355" s="231"/>
      <c r="H355" s="231"/>
      <c r="I355" s="231"/>
      <c r="J355" s="231"/>
      <c r="K355" s="236"/>
      <c r="L355" s="231"/>
      <c r="M355" s="231"/>
      <c r="N355" s="231"/>
    </row>
    <row r="356" spans="7:14" s="14" customFormat="1" x14ac:dyDescent="0.25">
      <c r="G356" s="231"/>
      <c r="H356" s="231"/>
      <c r="I356" s="231"/>
      <c r="J356" s="231"/>
      <c r="K356" s="236"/>
      <c r="L356" s="231"/>
      <c r="M356" s="231"/>
      <c r="N356" s="231"/>
    </row>
    <row r="357" spans="7:14" s="14" customFormat="1" x14ac:dyDescent="0.25">
      <c r="G357" s="231"/>
      <c r="H357" s="231"/>
      <c r="I357" s="231"/>
      <c r="J357" s="231"/>
      <c r="K357" s="236"/>
      <c r="L357" s="231"/>
      <c r="M357" s="231"/>
      <c r="N357" s="231"/>
    </row>
    <row r="358" spans="7:14" s="14" customFormat="1" x14ac:dyDescent="0.25">
      <c r="G358" s="231"/>
      <c r="H358" s="231"/>
      <c r="I358" s="231"/>
      <c r="J358" s="231"/>
      <c r="K358" s="236"/>
      <c r="L358" s="231"/>
      <c r="M358" s="231"/>
      <c r="N358" s="231"/>
    </row>
    <row r="359" spans="7:14" s="14" customFormat="1" x14ac:dyDescent="0.25">
      <c r="G359" s="231"/>
      <c r="H359" s="231"/>
      <c r="I359" s="231"/>
      <c r="J359" s="231"/>
      <c r="K359" s="236"/>
      <c r="L359" s="231"/>
      <c r="M359" s="231"/>
      <c r="N359" s="231"/>
    </row>
    <row r="360" spans="7:14" s="14" customFormat="1" x14ac:dyDescent="0.25">
      <c r="G360" s="231"/>
      <c r="H360" s="231"/>
      <c r="I360" s="231"/>
      <c r="J360" s="231"/>
      <c r="K360" s="236"/>
      <c r="L360" s="231"/>
      <c r="M360" s="231"/>
      <c r="N360" s="231"/>
    </row>
    <row r="361" spans="7:14" s="14" customFormat="1" x14ac:dyDescent="0.25">
      <c r="G361" s="231"/>
      <c r="H361" s="231"/>
      <c r="I361" s="231"/>
      <c r="J361" s="231"/>
      <c r="K361" s="236"/>
      <c r="L361" s="231"/>
      <c r="M361" s="231"/>
      <c r="N361" s="231"/>
    </row>
    <row r="362" spans="7:14" s="14" customFormat="1" x14ac:dyDescent="0.25">
      <c r="G362" s="231"/>
      <c r="H362" s="231"/>
      <c r="I362" s="231"/>
      <c r="J362" s="231"/>
      <c r="K362" s="236"/>
      <c r="L362" s="231"/>
      <c r="M362" s="231"/>
      <c r="N362" s="231"/>
    </row>
    <row r="363" spans="7:14" s="14" customFormat="1" x14ac:dyDescent="0.25">
      <c r="G363" s="231"/>
      <c r="H363" s="231"/>
      <c r="I363" s="231"/>
      <c r="J363" s="231"/>
      <c r="K363" s="236"/>
      <c r="L363" s="231"/>
      <c r="M363" s="231"/>
      <c r="N363" s="231"/>
    </row>
    <row r="364" spans="7:14" s="14" customFormat="1" x14ac:dyDescent="0.25">
      <c r="G364" s="231"/>
      <c r="H364" s="231"/>
      <c r="I364" s="231"/>
      <c r="J364" s="231"/>
      <c r="K364" s="236"/>
      <c r="L364" s="231"/>
      <c r="M364" s="231"/>
      <c r="N364" s="231"/>
    </row>
    <row r="365" spans="7:14" s="14" customFormat="1" x14ac:dyDescent="0.25">
      <c r="G365" s="231"/>
      <c r="H365" s="231"/>
      <c r="I365" s="231"/>
      <c r="J365" s="231"/>
      <c r="K365" s="236"/>
      <c r="L365" s="231"/>
      <c r="M365" s="231"/>
      <c r="N365" s="231"/>
    </row>
    <row r="366" spans="7:14" s="14" customFormat="1" x14ac:dyDescent="0.25">
      <c r="G366" s="231"/>
      <c r="H366" s="231"/>
      <c r="I366" s="231"/>
      <c r="J366" s="231"/>
      <c r="K366" s="236"/>
      <c r="L366" s="231"/>
      <c r="M366" s="231"/>
      <c r="N366" s="231"/>
    </row>
    <row r="367" spans="7:14" s="14" customFormat="1" x14ac:dyDescent="0.25">
      <c r="G367" s="231"/>
      <c r="H367" s="231"/>
      <c r="I367" s="231"/>
      <c r="J367" s="231"/>
      <c r="K367" s="236"/>
      <c r="L367" s="231"/>
      <c r="M367" s="231"/>
      <c r="N367" s="231"/>
    </row>
    <row r="368" spans="7:14" s="14" customFormat="1" x14ac:dyDescent="0.25">
      <c r="G368" s="231"/>
      <c r="H368" s="231"/>
      <c r="I368" s="231"/>
      <c r="J368" s="231"/>
      <c r="K368" s="236"/>
      <c r="L368" s="231"/>
      <c r="M368" s="231"/>
      <c r="N368" s="231"/>
    </row>
    <row r="369" spans="2:14" s="14" customFormat="1" x14ac:dyDescent="0.25">
      <c r="G369" s="231"/>
      <c r="H369" s="231"/>
      <c r="I369" s="231"/>
      <c r="J369" s="231"/>
      <c r="K369" s="236"/>
      <c r="L369" s="231"/>
      <c r="M369" s="231"/>
      <c r="N369" s="231"/>
    </row>
    <row r="370" spans="2:14" s="14" customFormat="1" x14ac:dyDescent="0.25">
      <c r="G370" s="231"/>
      <c r="H370" s="231"/>
      <c r="I370" s="231"/>
      <c r="J370" s="231"/>
      <c r="K370" s="236"/>
      <c r="L370" s="231"/>
      <c r="M370" s="231"/>
      <c r="N370" s="231"/>
    </row>
    <row r="371" spans="2:14" s="14" customFormat="1" x14ac:dyDescent="0.25">
      <c r="G371" s="231"/>
      <c r="H371" s="231"/>
      <c r="I371" s="231"/>
      <c r="J371" s="231"/>
      <c r="K371" s="236"/>
      <c r="L371" s="231"/>
      <c r="M371" s="231"/>
      <c r="N371" s="231"/>
    </row>
    <row r="372" spans="2:14" s="14" customFormat="1" x14ac:dyDescent="0.25">
      <c r="G372" s="231"/>
      <c r="H372" s="231"/>
      <c r="I372" s="231"/>
      <c r="J372" s="231"/>
      <c r="K372" s="236"/>
      <c r="L372" s="231"/>
      <c r="M372" s="231"/>
      <c r="N372" s="231"/>
    </row>
    <row r="373" spans="2:14" s="14" customFormat="1" x14ac:dyDescent="0.25">
      <c r="G373" s="231"/>
      <c r="H373" s="231"/>
      <c r="I373" s="231"/>
      <c r="J373" s="231"/>
      <c r="K373" s="236"/>
      <c r="L373" s="231"/>
      <c r="M373" s="231"/>
      <c r="N373" s="231"/>
    </row>
    <row r="374" spans="2:14" s="14" customFormat="1" x14ac:dyDescent="0.25">
      <c r="G374" s="231"/>
      <c r="H374" s="231"/>
      <c r="I374" s="231"/>
      <c r="J374" s="231"/>
      <c r="K374" s="236"/>
      <c r="L374" s="231"/>
      <c r="M374" s="231"/>
      <c r="N374" s="231"/>
    </row>
    <row r="375" spans="2:14" s="14" customFormat="1" x14ac:dyDescent="0.25">
      <c r="G375" s="231"/>
      <c r="H375" s="231"/>
      <c r="I375" s="231"/>
      <c r="J375" s="231"/>
      <c r="K375" s="236"/>
      <c r="L375" s="231"/>
      <c r="M375" s="231"/>
      <c r="N375" s="231"/>
    </row>
    <row r="376" spans="2:14" s="14" customFormat="1" x14ac:dyDescent="0.25">
      <c r="G376" s="231"/>
      <c r="H376" s="231"/>
      <c r="I376" s="231"/>
      <c r="J376" s="231"/>
      <c r="K376" s="236"/>
      <c r="L376" s="231"/>
      <c r="M376" s="231"/>
      <c r="N376" s="231"/>
    </row>
    <row r="377" spans="2:14" s="14" customFormat="1" x14ac:dyDescent="0.25">
      <c r="G377" s="231"/>
      <c r="H377" s="231"/>
      <c r="I377" s="231"/>
      <c r="J377" s="231"/>
      <c r="K377" s="236"/>
      <c r="L377" s="231"/>
      <c r="M377" s="231"/>
      <c r="N377" s="231"/>
    </row>
    <row r="378" spans="2:14" s="14" customFormat="1" x14ac:dyDescent="0.25">
      <c r="B378"/>
      <c r="C378"/>
      <c r="D378"/>
      <c r="E378"/>
      <c r="F378"/>
      <c r="G378" s="231"/>
      <c r="H378" s="231"/>
      <c r="I378" s="231"/>
      <c r="J378" s="231"/>
      <c r="K378" s="236"/>
      <c r="L378" s="231"/>
      <c r="M378" s="231"/>
      <c r="N378" s="231"/>
    </row>
  </sheetData>
  <mergeCells count="5">
    <mergeCell ref="H6:N6"/>
    <mergeCell ref="J5:K5"/>
    <mergeCell ref="G2:P2"/>
    <mergeCell ref="G3:P3"/>
    <mergeCell ref="G4:P4"/>
  </mergeCells>
  <dataValidations count="2">
    <dataValidation type="list" allowBlank="1" showInputMessage="1" showErrorMessage="1" sqref="N8:N214">
      <formula1>$S$2:$S$4</formula1>
    </dataValidation>
    <dataValidation type="list" allowBlank="1" showInputMessage="1" showErrorMessage="1" sqref="H9 H12 H14 H17 H20 H22 H24 H26 H28 H30 H32">
      <formula1>INDIRECT($E9)</formula1>
    </dataValidation>
  </dataValidation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3"/>
  <sheetViews>
    <sheetView topLeftCell="A10" workbookViewId="0">
      <selection activeCell="E15" sqref="E15"/>
    </sheetView>
  </sheetViews>
  <sheetFormatPr baseColWidth="10" defaultColWidth="11.42578125" defaultRowHeight="15" x14ac:dyDescent="0.25"/>
  <cols>
    <col min="1" max="1" width="5.85546875" style="276" customWidth="1"/>
    <col min="2" max="2" width="5.7109375" style="276" customWidth="1"/>
    <col min="3" max="3" width="5.5703125" style="276" customWidth="1"/>
    <col min="4" max="4" width="5.7109375" style="276" customWidth="1"/>
    <col min="5" max="5" width="46.42578125" style="276" customWidth="1"/>
    <col min="6" max="6" width="13.7109375" style="276" customWidth="1"/>
    <col min="7" max="7" width="11.42578125" style="276"/>
    <col min="8" max="50" width="11.42578125" style="275"/>
    <col min="51" max="16384" width="11.42578125" style="274"/>
  </cols>
  <sheetData>
    <row r="1" spans="1:7" x14ac:dyDescent="0.25">
      <c r="A1" s="563">
        <f>+[6]PPNE1!B1</f>
        <v>0</v>
      </c>
      <c r="B1" s="564"/>
      <c r="C1" s="564"/>
      <c r="D1" s="564"/>
      <c r="E1" s="564"/>
      <c r="F1" s="564"/>
      <c r="G1" s="564"/>
    </row>
    <row r="2" spans="1:7" ht="15.75" x14ac:dyDescent="0.25">
      <c r="A2" s="565" t="str">
        <f>+[6]PPNE1!B2</f>
        <v>Servicio Nacional de Salud</v>
      </c>
      <c r="B2" s="566"/>
      <c r="C2" s="566"/>
      <c r="D2" s="566"/>
      <c r="E2" s="566"/>
      <c r="F2" s="566"/>
      <c r="G2" s="566"/>
    </row>
    <row r="3" spans="1:7" x14ac:dyDescent="0.25">
      <c r="A3" s="567" t="str">
        <f>+[6]PPNE1!B3</f>
        <v>Dirección de Planificación y Desarrollo</v>
      </c>
      <c r="B3" s="568"/>
      <c r="C3" s="568"/>
      <c r="D3" s="568"/>
      <c r="E3" s="568"/>
      <c r="F3" s="568"/>
      <c r="G3" s="568"/>
    </row>
    <row r="4" spans="1:7" x14ac:dyDescent="0.25">
      <c r="A4" s="569" t="s">
        <v>61</v>
      </c>
      <c r="B4" s="570"/>
      <c r="C4" s="570"/>
      <c r="D4" s="570"/>
      <c r="E4" s="570"/>
      <c r="F4" s="570"/>
      <c r="G4" s="570"/>
    </row>
    <row r="5" spans="1:7" x14ac:dyDescent="0.25">
      <c r="A5" s="569">
        <f>+[6]PPNE1!C5</f>
        <v>2022</v>
      </c>
      <c r="B5" s="570"/>
      <c r="C5" s="570"/>
      <c r="D5" s="570"/>
      <c r="E5" s="570"/>
      <c r="F5" s="570"/>
      <c r="G5" s="570"/>
    </row>
    <row r="6" spans="1:7" x14ac:dyDescent="0.25">
      <c r="A6" s="314" t="s">
        <v>325</v>
      </c>
      <c r="B6" s="313"/>
      <c r="C6" s="313"/>
      <c r="D6" s="313"/>
      <c r="E6" s="571" t="str">
        <f>+[6]PPNE1!B6</f>
        <v>Metropolitano</v>
      </c>
      <c r="F6" s="571"/>
      <c r="G6" s="571"/>
    </row>
    <row r="7" spans="1:7" x14ac:dyDescent="0.25">
      <c r="A7" s="312" t="s">
        <v>1112</v>
      </c>
      <c r="B7" s="311"/>
      <c r="C7" s="311"/>
      <c r="D7" s="310"/>
      <c r="E7" s="562">
        <f>+[6]PPNE1!B7</f>
        <v>0</v>
      </c>
      <c r="F7" s="562"/>
      <c r="G7" s="562"/>
    </row>
    <row r="8" spans="1:7" ht="48" customHeight="1" x14ac:dyDescent="0.25">
      <c r="A8" s="309" t="s">
        <v>64</v>
      </c>
      <c r="B8" s="309" t="s">
        <v>4</v>
      </c>
      <c r="C8" s="309" t="s">
        <v>65</v>
      </c>
      <c r="D8" s="309" t="s">
        <v>27</v>
      </c>
      <c r="E8" s="308" t="s">
        <v>333</v>
      </c>
      <c r="F8" s="307" t="s">
        <v>349</v>
      </c>
      <c r="G8" s="307" t="s">
        <v>26</v>
      </c>
    </row>
    <row r="9" spans="1:7" x14ac:dyDescent="0.25">
      <c r="A9" s="306">
        <v>3</v>
      </c>
      <c r="B9" s="305"/>
      <c r="C9" s="305"/>
      <c r="D9" s="305"/>
      <c r="E9" s="304" t="s">
        <v>334</v>
      </c>
      <c r="F9" s="303">
        <f>+F10</f>
        <v>0</v>
      </c>
      <c r="G9" s="303">
        <f>G10</f>
        <v>0</v>
      </c>
    </row>
    <row r="10" spans="1:7" x14ac:dyDescent="0.25">
      <c r="A10" s="296"/>
      <c r="B10" s="296">
        <v>31</v>
      </c>
      <c r="C10" s="295"/>
      <c r="D10" s="295"/>
      <c r="E10" s="294" t="s">
        <v>41</v>
      </c>
      <c r="F10" s="293">
        <f>SUM(F11:F12)</f>
        <v>0</v>
      </c>
      <c r="G10" s="292">
        <f>G11+G12</f>
        <v>0</v>
      </c>
    </row>
    <row r="11" spans="1:7" x14ac:dyDescent="0.25">
      <c r="A11" s="291"/>
      <c r="B11" s="291"/>
      <c r="C11" s="291">
        <v>311</v>
      </c>
      <c r="D11" s="290"/>
      <c r="E11" s="289" t="s">
        <v>335</v>
      </c>
      <c r="F11" s="301"/>
      <c r="G11" s="288">
        <f>IFERROR(F11/$F$30*100,"0.00")</f>
        <v>0</v>
      </c>
    </row>
    <row r="12" spans="1:7" x14ac:dyDescent="0.25">
      <c r="A12" s="291"/>
      <c r="B12" s="291"/>
      <c r="C12" s="291">
        <v>312</v>
      </c>
      <c r="D12" s="290"/>
      <c r="E12" s="289" t="s">
        <v>336</v>
      </c>
      <c r="F12" s="301"/>
      <c r="G12" s="288">
        <f>IFERROR(F12/$F$30*100,"0.00")</f>
        <v>0</v>
      </c>
    </row>
    <row r="13" spans="1:7" x14ac:dyDescent="0.25">
      <c r="A13" s="300">
        <v>4</v>
      </c>
      <c r="B13" s="299"/>
      <c r="C13" s="299"/>
      <c r="D13" s="299"/>
      <c r="E13" s="298" t="s">
        <v>337</v>
      </c>
      <c r="F13" s="297">
        <f>+F14+F19</f>
        <v>76387846.390000001</v>
      </c>
      <c r="G13" s="297">
        <f>G14+G19</f>
        <v>33.679780969681417</v>
      </c>
    </row>
    <row r="14" spans="1:7" x14ac:dyDescent="0.25">
      <c r="A14" s="296"/>
      <c r="B14" s="296">
        <v>41</v>
      </c>
      <c r="C14" s="296"/>
      <c r="D14" s="295"/>
      <c r="E14" s="294" t="s">
        <v>338</v>
      </c>
      <c r="F14" s="293">
        <f>SUM(F15:F18)</f>
        <v>76387846.390000001</v>
      </c>
      <c r="G14" s="292">
        <f>SUM(G15:G18)</f>
        <v>33.679780969681417</v>
      </c>
    </row>
    <row r="15" spans="1:7" x14ac:dyDescent="0.25">
      <c r="A15" s="291"/>
      <c r="B15" s="291"/>
      <c r="C15" s="291">
        <v>411</v>
      </c>
      <c r="D15" s="290"/>
      <c r="E15" s="289" t="s">
        <v>472</v>
      </c>
      <c r="F15" s="301"/>
      <c r="G15" s="288">
        <f>IFERROR(F15/$F$30*100,"0.00")</f>
        <v>0</v>
      </c>
    </row>
    <row r="16" spans="1:7" x14ac:dyDescent="0.25">
      <c r="A16" s="291"/>
      <c r="B16" s="291"/>
      <c r="C16" s="291">
        <v>412</v>
      </c>
      <c r="D16" s="290"/>
      <c r="E16" s="289" t="s">
        <v>339</v>
      </c>
      <c r="F16" s="301"/>
      <c r="G16" s="288">
        <f>IFERROR(F16/$F$30*100,"0.00")</f>
        <v>0</v>
      </c>
    </row>
    <row r="17" spans="1:7" x14ac:dyDescent="0.25">
      <c r="A17" s="291"/>
      <c r="B17" s="291"/>
      <c r="C17" s="291">
        <v>413</v>
      </c>
      <c r="D17" s="290"/>
      <c r="E17" s="289" t="s">
        <v>473</v>
      </c>
      <c r="F17" s="301"/>
      <c r="G17" s="288">
        <f>IFERROR(F17/$F$30*100,"0.00")</f>
        <v>0</v>
      </c>
    </row>
    <row r="18" spans="1:7" x14ac:dyDescent="0.25">
      <c r="A18" s="291"/>
      <c r="B18" s="291"/>
      <c r="C18" s="291">
        <v>414</v>
      </c>
      <c r="D18" s="290"/>
      <c r="E18" s="302" t="s">
        <v>67</v>
      </c>
      <c r="F18" s="301">
        <v>76387846.390000001</v>
      </c>
      <c r="G18" s="288">
        <f>IFERROR(F18/$F$30*100,"0.00")</f>
        <v>33.679780969681417</v>
      </c>
    </row>
    <row r="19" spans="1:7" x14ac:dyDescent="0.25">
      <c r="A19" s="296"/>
      <c r="B19" s="296">
        <v>42</v>
      </c>
      <c r="C19" s="296"/>
      <c r="D19" s="295"/>
      <c r="E19" s="294" t="s">
        <v>340</v>
      </c>
      <c r="F19" s="293">
        <f>SUM(F20:F21)</f>
        <v>0</v>
      </c>
      <c r="G19" s="292">
        <f>G20+G21</f>
        <v>0</v>
      </c>
    </row>
    <row r="20" spans="1:7" x14ac:dyDescent="0.25">
      <c r="A20" s="291"/>
      <c r="B20" s="291"/>
      <c r="C20" s="291">
        <v>421</v>
      </c>
      <c r="D20" s="290"/>
      <c r="E20" s="289" t="s">
        <v>474</v>
      </c>
      <c r="F20" s="301"/>
      <c r="G20" s="288">
        <f>IFERROR(F20/$F$30*100,"0.00")</f>
        <v>0</v>
      </c>
    </row>
    <row r="21" spans="1:7" x14ac:dyDescent="0.25">
      <c r="A21" s="291"/>
      <c r="B21" s="291"/>
      <c r="C21" s="291">
        <v>422</v>
      </c>
      <c r="D21" s="290"/>
      <c r="E21" s="289" t="s">
        <v>475</v>
      </c>
      <c r="F21" s="301"/>
      <c r="G21" s="288">
        <f>IFERROR(F21/$F$30*100,"0.00")</f>
        <v>0</v>
      </c>
    </row>
    <row r="22" spans="1:7" x14ac:dyDescent="0.25">
      <c r="A22" s="300">
        <v>5</v>
      </c>
      <c r="B22" s="299"/>
      <c r="C22" s="299"/>
      <c r="D22" s="299"/>
      <c r="E22" s="298" t="s">
        <v>341</v>
      </c>
      <c r="F22" s="297">
        <f>+F23</f>
        <v>150418398.16</v>
      </c>
      <c r="G22" s="297">
        <f>G23</f>
        <v>66.320219030318569</v>
      </c>
    </row>
    <row r="23" spans="1:7" x14ac:dyDescent="0.25">
      <c r="A23" s="296"/>
      <c r="B23" s="296">
        <v>52</v>
      </c>
      <c r="C23" s="296"/>
      <c r="D23" s="295"/>
      <c r="E23" s="294" t="s">
        <v>42</v>
      </c>
      <c r="F23" s="293">
        <f>SUM(F24:F29)</f>
        <v>150418398.16</v>
      </c>
      <c r="G23" s="292">
        <f>SUM(G24:G29)</f>
        <v>66.320219030318569</v>
      </c>
    </row>
    <row r="24" spans="1:7" ht="24" x14ac:dyDescent="0.25">
      <c r="A24" s="290"/>
      <c r="B24" s="291"/>
      <c r="C24" s="291">
        <v>521</v>
      </c>
      <c r="D24" s="290"/>
      <c r="E24" s="289" t="s">
        <v>342</v>
      </c>
      <c r="F24" s="284">
        <f>95000000+1849696.82</f>
        <v>96849696.819999993</v>
      </c>
      <c r="G24" s="288">
        <f t="shared" ref="G24:G29" si="0">IFERROR(F24/$F$30*100,"0.00")</f>
        <v>42.701512479145705</v>
      </c>
    </row>
    <row r="25" spans="1:7" ht="24" x14ac:dyDescent="0.25">
      <c r="A25" s="290"/>
      <c r="B25" s="290"/>
      <c r="C25" s="291">
        <v>522</v>
      </c>
      <c r="D25" s="290"/>
      <c r="E25" s="289" t="s">
        <v>343</v>
      </c>
      <c r="F25" s="284">
        <f>12000000+100000</f>
        <v>12100000</v>
      </c>
      <c r="G25" s="288">
        <f t="shared" si="0"/>
        <v>5.3349501130391168</v>
      </c>
    </row>
    <row r="26" spans="1:7" ht="24" x14ac:dyDescent="0.25">
      <c r="A26" s="290"/>
      <c r="B26" s="290"/>
      <c r="C26" s="291">
        <v>523</v>
      </c>
      <c r="D26" s="290"/>
      <c r="E26" s="289" t="s">
        <v>344</v>
      </c>
      <c r="F26" s="284">
        <f>11000000+2000000</f>
        <v>13000000</v>
      </c>
      <c r="G26" s="288">
        <f t="shared" si="0"/>
        <v>5.7317645842569016</v>
      </c>
    </row>
    <row r="27" spans="1:7" x14ac:dyDescent="0.25">
      <c r="A27" s="290"/>
      <c r="B27" s="290"/>
      <c r="C27" s="291">
        <v>524</v>
      </c>
      <c r="D27" s="290"/>
      <c r="E27" s="289" t="s">
        <v>345</v>
      </c>
      <c r="F27" s="284">
        <v>45000</v>
      </c>
      <c r="G27" s="288">
        <f t="shared" si="0"/>
        <v>1.9840723560889274E-2</v>
      </c>
    </row>
    <row r="28" spans="1:7" x14ac:dyDescent="0.25">
      <c r="A28" s="290"/>
      <c r="B28" s="290"/>
      <c r="C28" s="291">
        <v>525</v>
      </c>
      <c r="D28" s="290"/>
      <c r="E28" s="289" t="s">
        <v>346</v>
      </c>
      <c r="F28" s="284">
        <v>255000</v>
      </c>
      <c r="G28" s="288">
        <f t="shared" si="0"/>
        <v>0.11243076684503922</v>
      </c>
    </row>
    <row r="29" spans="1:7" x14ac:dyDescent="0.25">
      <c r="A29" s="286"/>
      <c r="B29" s="286"/>
      <c r="C29" s="287">
        <v>526</v>
      </c>
      <c r="D29" s="286"/>
      <c r="E29" s="285" t="s">
        <v>347</v>
      </c>
      <c r="F29" s="284">
        <f>27614030.45+554670.89</f>
        <v>28168701.34</v>
      </c>
      <c r="G29" s="283">
        <f t="shared" si="0"/>
        <v>12.419720363470917</v>
      </c>
    </row>
    <row r="30" spans="1:7" x14ac:dyDescent="0.25">
      <c r="A30" s="282"/>
      <c r="B30" s="282"/>
      <c r="C30" s="282"/>
      <c r="D30" s="282"/>
      <c r="E30" s="281" t="s">
        <v>348</v>
      </c>
      <c r="F30" s="280">
        <f>+F22+F13+F9</f>
        <v>226806244.55000001</v>
      </c>
      <c r="G30" s="280">
        <f>+G22+G13+G9</f>
        <v>99.999999999999986</v>
      </c>
    </row>
    <row r="31" spans="1:7" s="275" customFormat="1" x14ac:dyDescent="0.25">
      <c r="A31" s="278"/>
      <c r="B31" s="278"/>
      <c r="C31" s="278"/>
      <c r="D31" s="278"/>
      <c r="E31" s="278"/>
      <c r="F31" s="278"/>
      <c r="G31" s="278"/>
    </row>
    <row r="32" spans="1:7" s="275" customFormat="1" x14ac:dyDescent="0.25">
      <c r="A32" s="278"/>
      <c r="B32" s="278"/>
      <c r="C32" s="278"/>
      <c r="D32" s="278"/>
      <c r="E32" s="278"/>
      <c r="F32" s="279"/>
      <c r="G32" s="278"/>
    </row>
    <row r="33" spans="1:7" s="275" customFormat="1" x14ac:dyDescent="0.25">
      <c r="A33" s="278"/>
      <c r="B33" s="278"/>
      <c r="C33" s="278"/>
      <c r="D33" s="278"/>
      <c r="E33" s="278"/>
      <c r="F33" s="278"/>
      <c r="G33" s="278"/>
    </row>
    <row r="34" spans="1:7" s="275" customFormat="1" x14ac:dyDescent="0.25">
      <c r="A34" s="278"/>
      <c r="B34" s="278"/>
      <c r="C34" s="278"/>
      <c r="D34" s="278"/>
      <c r="E34" s="278"/>
      <c r="F34" s="278"/>
      <c r="G34" s="278"/>
    </row>
    <row r="35" spans="1:7" s="275" customFormat="1" x14ac:dyDescent="0.25">
      <c r="A35" s="278"/>
      <c r="B35" s="278"/>
      <c r="C35" s="278"/>
      <c r="D35" s="278"/>
      <c r="E35" s="278"/>
      <c r="F35" s="278"/>
      <c r="G35" s="278"/>
    </row>
    <row r="36" spans="1:7" s="275" customFormat="1" x14ac:dyDescent="0.25">
      <c r="A36" s="278"/>
      <c r="B36" s="278"/>
      <c r="C36" s="278"/>
      <c r="D36" s="278"/>
      <c r="E36" s="278"/>
      <c r="F36" s="278"/>
      <c r="G36" s="278"/>
    </row>
    <row r="37" spans="1:7" s="275" customFormat="1" x14ac:dyDescent="0.25">
      <c r="A37" s="278"/>
      <c r="B37" s="278"/>
      <c r="C37" s="278"/>
      <c r="D37" s="278"/>
      <c r="E37" s="278"/>
      <c r="F37" s="278"/>
      <c r="G37" s="278"/>
    </row>
    <row r="38" spans="1:7" s="275" customFormat="1" x14ac:dyDescent="0.25">
      <c r="A38" s="278"/>
      <c r="B38" s="278"/>
      <c r="C38" s="278"/>
      <c r="D38" s="278"/>
      <c r="E38" s="278"/>
      <c r="F38" s="278"/>
      <c r="G38" s="278"/>
    </row>
    <row r="39" spans="1:7" s="275" customFormat="1" x14ac:dyDescent="0.25">
      <c r="A39" s="277"/>
      <c r="B39" s="277"/>
      <c r="C39" s="277"/>
      <c r="D39" s="277"/>
      <c r="E39" s="277"/>
      <c r="F39" s="277"/>
      <c r="G39" s="277"/>
    </row>
    <row r="40" spans="1:7" s="275" customFormat="1" x14ac:dyDescent="0.25">
      <c r="A40" s="277"/>
      <c r="B40" s="277"/>
      <c r="C40" s="277"/>
      <c r="D40" s="277"/>
      <c r="E40" s="277"/>
      <c r="F40" s="277"/>
      <c r="G40" s="277"/>
    </row>
    <row r="41" spans="1:7" s="275" customFormat="1" x14ac:dyDescent="0.25">
      <c r="A41" s="277"/>
      <c r="B41" s="277"/>
      <c r="C41" s="277"/>
      <c r="D41" s="277"/>
      <c r="E41" s="277"/>
      <c r="F41" s="277"/>
      <c r="G41" s="277"/>
    </row>
    <row r="42" spans="1:7" s="275" customFormat="1" x14ac:dyDescent="0.25">
      <c r="A42" s="277"/>
      <c r="B42" s="277"/>
      <c r="C42" s="277"/>
      <c r="D42" s="277"/>
      <c r="E42" s="277"/>
      <c r="F42" s="277"/>
      <c r="G42" s="277"/>
    </row>
    <row r="43" spans="1:7" s="275" customFormat="1" x14ac:dyDescent="0.25">
      <c r="A43" s="277"/>
      <c r="B43" s="277"/>
      <c r="C43" s="277"/>
      <c r="D43" s="277"/>
      <c r="E43" s="277"/>
      <c r="F43" s="277"/>
      <c r="G43" s="277"/>
    </row>
    <row r="44" spans="1:7" s="275" customFormat="1" x14ac:dyDescent="0.25">
      <c r="A44" s="277"/>
      <c r="B44" s="277"/>
      <c r="C44" s="277"/>
      <c r="D44" s="277"/>
      <c r="E44" s="277"/>
      <c r="F44" s="277"/>
      <c r="G44" s="277"/>
    </row>
    <row r="45" spans="1:7" s="275" customFormat="1" x14ac:dyDescent="0.25">
      <c r="A45" s="277"/>
      <c r="B45" s="277"/>
      <c r="C45" s="277"/>
      <c r="D45" s="277"/>
      <c r="E45" s="277"/>
      <c r="F45" s="277"/>
      <c r="G45" s="277"/>
    </row>
    <row r="46" spans="1:7" s="275" customFormat="1" x14ac:dyDescent="0.25">
      <c r="A46" s="277"/>
      <c r="B46" s="277"/>
      <c r="C46" s="277"/>
      <c r="D46" s="277"/>
      <c r="E46" s="277"/>
      <c r="F46" s="277"/>
      <c r="G46" s="277"/>
    </row>
    <row r="47" spans="1:7" s="275" customFormat="1" x14ac:dyDescent="0.25">
      <c r="A47" s="277"/>
      <c r="B47" s="277"/>
      <c r="C47" s="277"/>
      <c r="D47" s="277"/>
      <c r="E47" s="277"/>
      <c r="F47" s="277"/>
      <c r="G47" s="277"/>
    </row>
    <row r="48" spans="1:7" s="275" customFormat="1" x14ac:dyDescent="0.25">
      <c r="A48" s="277"/>
      <c r="B48" s="277"/>
      <c r="C48" s="277"/>
      <c r="D48" s="277"/>
      <c r="E48" s="277"/>
      <c r="F48" s="277"/>
      <c r="G48" s="277"/>
    </row>
    <row r="49" spans="1:7" s="275" customFormat="1" x14ac:dyDescent="0.25">
      <c r="A49" s="277"/>
      <c r="B49" s="277"/>
      <c r="C49" s="277"/>
      <c r="D49" s="277"/>
      <c r="E49" s="277"/>
      <c r="F49" s="277"/>
      <c r="G49" s="277"/>
    </row>
    <row r="50" spans="1:7" s="275" customFormat="1" x14ac:dyDescent="0.25">
      <c r="A50" s="277"/>
      <c r="B50" s="277"/>
      <c r="C50" s="277"/>
      <c r="D50" s="277"/>
      <c r="E50" s="277"/>
      <c r="F50" s="277"/>
      <c r="G50" s="277"/>
    </row>
    <row r="51" spans="1:7" s="275" customFormat="1" x14ac:dyDescent="0.25">
      <c r="A51" s="277"/>
      <c r="B51" s="277"/>
      <c r="C51" s="277"/>
      <c r="D51" s="277"/>
      <c r="E51" s="277"/>
      <c r="F51" s="277"/>
      <c r="G51" s="277"/>
    </row>
    <row r="52" spans="1:7" s="275" customFormat="1" x14ac:dyDescent="0.25">
      <c r="A52" s="277"/>
      <c r="B52" s="277"/>
      <c r="C52" s="277"/>
      <c r="D52" s="277"/>
      <c r="E52" s="277"/>
      <c r="F52" s="277"/>
      <c r="G52" s="277"/>
    </row>
    <row r="53" spans="1:7" s="275" customFormat="1" x14ac:dyDescent="0.25">
      <c r="A53" s="277"/>
      <c r="B53" s="277"/>
      <c r="C53" s="277"/>
      <c r="D53" s="277"/>
      <c r="E53" s="277"/>
      <c r="F53" s="277"/>
      <c r="G53" s="277"/>
    </row>
    <row r="54" spans="1:7" s="275" customFormat="1" x14ac:dyDescent="0.25">
      <c r="A54" s="277"/>
      <c r="B54" s="277"/>
      <c r="C54" s="277"/>
      <c r="D54" s="277"/>
      <c r="E54" s="277"/>
      <c r="F54" s="277"/>
      <c r="G54" s="277"/>
    </row>
    <row r="55" spans="1:7" s="275" customFormat="1" x14ac:dyDescent="0.25">
      <c r="A55" s="277"/>
      <c r="B55" s="277"/>
      <c r="C55" s="277"/>
      <c r="D55" s="277"/>
      <c r="E55" s="277"/>
      <c r="F55" s="277"/>
      <c r="G55" s="277"/>
    </row>
    <row r="56" spans="1:7" s="275" customFormat="1" x14ac:dyDescent="0.25">
      <c r="A56" s="277"/>
      <c r="B56" s="277"/>
      <c r="C56" s="277"/>
      <c r="D56" s="277"/>
      <c r="E56" s="277"/>
      <c r="F56" s="277"/>
      <c r="G56" s="277"/>
    </row>
    <row r="57" spans="1:7" s="275" customFormat="1" x14ac:dyDescent="0.25">
      <c r="A57" s="277"/>
      <c r="B57" s="277"/>
      <c r="C57" s="277"/>
      <c r="D57" s="277"/>
      <c r="E57" s="277"/>
      <c r="F57" s="277"/>
      <c r="G57" s="277"/>
    </row>
    <row r="58" spans="1:7" s="275" customFormat="1" x14ac:dyDescent="0.25">
      <c r="A58" s="277"/>
      <c r="B58" s="277"/>
      <c r="C58" s="277"/>
      <c r="D58" s="277"/>
      <c r="E58" s="277"/>
      <c r="F58" s="277"/>
      <c r="G58" s="277"/>
    </row>
    <row r="59" spans="1:7" s="275" customFormat="1" x14ac:dyDescent="0.25">
      <c r="A59" s="277"/>
      <c r="B59" s="277"/>
      <c r="C59" s="277"/>
      <c r="D59" s="277"/>
      <c r="E59" s="277"/>
      <c r="F59" s="277"/>
      <c r="G59" s="277"/>
    </row>
    <row r="60" spans="1:7" s="275" customFormat="1" x14ac:dyDescent="0.25">
      <c r="A60" s="277"/>
      <c r="B60" s="277"/>
      <c r="C60" s="277"/>
      <c r="D60" s="277"/>
      <c r="E60" s="277"/>
      <c r="F60" s="277"/>
      <c r="G60" s="277"/>
    </row>
    <row r="61" spans="1:7" s="275" customFormat="1" x14ac:dyDescent="0.25">
      <c r="A61" s="277"/>
      <c r="B61" s="277"/>
      <c r="C61" s="277"/>
      <c r="D61" s="277"/>
      <c r="E61" s="277"/>
      <c r="F61" s="277"/>
      <c r="G61" s="277"/>
    </row>
    <row r="62" spans="1:7" s="275" customFormat="1" x14ac:dyDescent="0.25">
      <c r="A62" s="277"/>
      <c r="B62" s="277"/>
      <c r="C62" s="277"/>
      <c r="D62" s="277"/>
      <c r="E62" s="277"/>
      <c r="F62" s="277"/>
      <c r="G62" s="277"/>
    </row>
    <row r="63" spans="1:7" s="275" customFormat="1" x14ac:dyDescent="0.25">
      <c r="A63" s="277"/>
      <c r="B63" s="277"/>
      <c r="C63" s="277"/>
      <c r="D63" s="277"/>
      <c r="E63" s="277"/>
      <c r="F63" s="277"/>
      <c r="G63" s="277"/>
    </row>
    <row r="64" spans="1:7" s="275" customFormat="1" x14ac:dyDescent="0.25">
      <c r="A64" s="277"/>
      <c r="B64" s="277"/>
      <c r="C64" s="277"/>
      <c r="D64" s="277"/>
      <c r="E64" s="277"/>
      <c r="F64" s="277"/>
      <c r="G64" s="277"/>
    </row>
    <row r="65" spans="1:7" s="275" customFormat="1" x14ac:dyDescent="0.25">
      <c r="A65" s="277"/>
      <c r="B65" s="277"/>
      <c r="C65" s="277"/>
      <c r="D65" s="277"/>
      <c r="E65" s="277"/>
      <c r="F65" s="277"/>
      <c r="G65" s="277"/>
    </row>
    <row r="66" spans="1:7" s="275" customFormat="1" x14ac:dyDescent="0.25">
      <c r="A66" s="277"/>
      <c r="B66" s="277"/>
      <c r="C66" s="277"/>
      <c r="D66" s="277"/>
      <c r="E66" s="277"/>
      <c r="F66" s="277"/>
      <c r="G66" s="277"/>
    </row>
    <row r="67" spans="1:7" s="275" customFormat="1" x14ac:dyDescent="0.25">
      <c r="A67" s="277"/>
      <c r="B67" s="277"/>
      <c r="C67" s="277"/>
      <c r="D67" s="277"/>
      <c r="E67" s="277"/>
      <c r="F67" s="277"/>
      <c r="G67" s="277"/>
    </row>
    <row r="68" spans="1:7" s="275" customFormat="1" x14ac:dyDescent="0.25">
      <c r="A68" s="277"/>
      <c r="B68" s="277"/>
      <c r="C68" s="277"/>
      <c r="D68" s="277"/>
      <c r="E68" s="277"/>
      <c r="F68" s="277"/>
      <c r="G68" s="277"/>
    </row>
    <row r="69" spans="1:7" s="275" customFormat="1" x14ac:dyDescent="0.25">
      <c r="A69" s="277"/>
      <c r="B69" s="277"/>
      <c r="C69" s="277"/>
      <c r="D69" s="277"/>
      <c r="E69" s="277"/>
      <c r="F69" s="277"/>
      <c r="G69" s="277"/>
    </row>
    <row r="70" spans="1:7" s="275" customFormat="1" x14ac:dyDescent="0.25">
      <c r="A70" s="277"/>
      <c r="B70" s="277"/>
      <c r="C70" s="277"/>
      <c r="D70" s="277"/>
      <c r="E70" s="277"/>
      <c r="F70" s="277"/>
      <c r="G70" s="277"/>
    </row>
    <row r="71" spans="1:7" s="275" customFormat="1" x14ac:dyDescent="0.25">
      <c r="A71" s="277"/>
      <c r="B71" s="277"/>
      <c r="C71" s="277"/>
      <c r="D71" s="277"/>
      <c r="E71" s="277"/>
      <c r="F71" s="277"/>
      <c r="G71" s="277"/>
    </row>
    <row r="72" spans="1:7" s="275" customFormat="1" x14ac:dyDescent="0.25">
      <c r="A72" s="277"/>
      <c r="B72" s="277"/>
      <c r="C72" s="277"/>
      <c r="D72" s="277"/>
      <c r="E72" s="277"/>
      <c r="F72" s="277"/>
      <c r="G72" s="277"/>
    </row>
    <row r="73" spans="1:7" s="275" customFormat="1" x14ac:dyDescent="0.25">
      <c r="A73" s="277"/>
      <c r="B73" s="277"/>
      <c r="C73" s="277"/>
      <c r="D73" s="277"/>
      <c r="E73" s="277"/>
      <c r="F73" s="277"/>
      <c r="G73" s="277"/>
    </row>
    <row r="74" spans="1:7" s="275" customFormat="1" x14ac:dyDescent="0.25">
      <c r="A74" s="277"/>
      <c r="B74" s="277"/>
      <c r="C74" s="277"/>
      <c r="D74" s="277"/>
      <c r="E74" s="277"/>
      <c r="F74" s="277"/>
      <c r="G74" s="277"/>
    </row>
    <row r="75" spans="1:7" s="275" customFormat="1" x14ac:dyDescent="0.25">
      <c r="A75" s="277"/>
      <c r="B75" s="277"/>
      <c r="C75" s="277"/>
      <c r="D75" s="277"/>
      <c r="E75" s="277"/>
      <c r="F75" s="277"/>
      <c r="G75" s="277"/>
    </row>
    <row r="76" spans="1:7" s="275" customFormat="1" x14ac:dyDescent="0.25">
      <c r="A76" s="277"/>
      <c r="B76" s="277"/>
      <c r="C76" s="277"/>
      <c r="D76" s="277"/>
      <c r="E76" s="277"/>
      <c r="F76" s="277"/>
      <c r="G76" s="277"/>
    </row>
    <row r="77" spans="1:7" s="275" customFormat="1" x14ac:dyDescent="0.25">
      <c r="A77" s="277"/>
      <c r="B77" s="277"/>
      <c r="C77" s="277"/>
      <c r="D77" s="277"/>
      <c r="E77" s="277"/>
      <c r="F77" s="277"/>
      <c r="G77" s="277"/>
    </row>
    <row r="78" spans="1:7" s="275" customFormat="1" x14ac:dyDescent="0.25">
      <c r="A78" s="277"/>
      <c r="B78" s="277"/>
      <c r="C78" s="277"/>
      <c r="D78" s="277"/>
      <c r="E78" s="277"/>
      <c r="F78" s="277"/>
      <c r="G78" s="277"/>
    </row>
    <row r="79" spans="1:7" s="275" customFormat="1" x14ac:dyDescent="0.25">
      <c r="A79" s="277"/>
      <c r="B79" s="277"/>
      <c r="C79" s="277"/>
      <c r="D79" s="277"/>
      <c r="E79" s="277"/>
      <c r="F79" s="277"/>
      <c r="G79" s="277"/>
    </row>
    <row r="80" spans="1:7" s="275" customFormat="1" x14ac:dyDescent="0.25">
      <c r="A80" s="277"/>
      <c r="B80" s="277"/>
      <c r="C80" s="277"/>
      <c r="D80" s="277"/>
      <c r="E80" s="277"/>
      <c r="F80" s="277"/>
      <c r="G80" s="277"/>
    </row>
    <row r="81" spans="1:7" s="275" customFormat="1" x14ac:dyDescent="0.25">
      <c r="A81" s="277"/>
      <c r="B81" s="277"/>
      <c r="C81" s="277"/>
      <c r="D81" s="277"/>
      <c r="E81" s="277"/>
      <c r="F81" s="277"/>
      <c r="G81" s="277"/>
    </row>
    <row r="82" spans="1:7" s="275" customFormat="1" x14ac:dyDescent="0.25">
      <c r="A82" s="277"/>
      <c r="B82" s="277"/>
      <c r="C82" s="277"/>
      <c r="D82" s="277"/>
      <c r="E82" s="277"/>
      <c r="F82" s="277"/>
      <c r="G82" s="277"/>
    </row>
    <row r="83" spans="1:7" s="275" customFormat="1" x14ac:dyDescent="0.25">
      <c r="A83" s="277"/>
      <c r="B83" s="277"/>
      <c r="C83" s="277"/>
      <c r="D83" s="277"/>
      <c r="E83" s="277"/>
      <c r="F83" s="277"/>
      <c r="G83" s="277"/>
    </row>
    <row r="84" spans="1:7" s="275" customFormat="1" x14ac:dyDescent="0.25">
      <c r="A84" s="277"/>
      <c r="B84" s="277"/>
      <c r="C84" s="277"/>
      <c r="D84" s="277"/>
      <c r="E84" s="277"/>
      <c r="F84" s="277"/>
      <c r="G84" s="277"/>
    </row>
    <row r="85" spans="1:7" s="275" customFormat="1" x14ac:dyDescent="0.25">
      <c r="A85" s="277"/>
      <c r="B85" s="277"/>
      <c r="C85" s="277"/>
      <c r="D85" s="277"/>
      <c r="E85" s="277"/>
      <c r="F85" s="277"/>
      <c r="G85" s="277"/>
    </row>
    <row r="86" spans="1:7" s="275" customFormat="1" x14ac:dyDescent="0.25">
      <c r="A86" s="277"/>
      <c r="B86" s="277"/>
      <c r="C86" s="277"/>
      <c r="D86" s="277"/>
      <c r="E86" s="277"/>
      <c r="F86" s="277"/>
      <c r="G86" s="277"/>
    </row>
    <row r="87" spans="1:7" s="275" customFormat="1" x14ac:dyDescent="0.25">
      <c r="A87" s="277"/>
      <c r="B87" s="277"/>
      <c r="C87" s="277"/>
      <c r="D87" s="277"/>
      <c r="E87" s="277"/>
      <c r="F87" s="277"/>
      <c r="G87" s="277"/>
    </row>
    <row r="88" spans="1:7" s="275" customFormat="1" x14ac:dyDescent="0.25">
      <c r="A88" s="277"/>
      <c r="B88" s="277"/>
      <c r="C88" s="277"/>
      <c r="D88" s="277"/>
      <c r="E88" s="277"/>
      <c r="F88" s="277"/>
      <c r="G88" s="277"/>
    </row>
    <row r="89" spans="1:7" s="275" customFormat="1" x14ac:dyDescent="0.25">
      <c r="A89" s="277"/>
      <c r="B89" s="277"/>
      <c r="C89" s="277"/>
      <c r="D89" s="277"/>
      <c r="E89" s="277"/>
      <c r="F89" s="277"/>
      <c r="G89" s="277"/>
    </row>
    <row r="90" spans="1:7" s="275" customFormat="1" x14ac:dyDescent="0.25">
      <c r="A90" s="277"/>
      <c r="B90" s="277"/>
      <c r="C90" s="277"/>
      <c r="D90" s="277"/>
      <c r="E90" s="277"/>
      <c r="F90" s="277"/>
      <c r="G90" s="277"/>
    </row>
    <row r="91" spans="1:7" s="275" customFormat="1" x14ac:dyDescent="0.25">
      <c r="A91" s="277"/>
      <c r="B91" s="277"/>
      <c r="C91" s="277"/>
      <c r="D91" s="277"/>
      <c r="E91" s="277"/>
      <c r="F91" s="277"/>
      <c r="G91" s="277"/>
    </row>
    <row r="92" spans="1:7" s="275" customFormat="1" x14ac:dyDescent="0.25">
      <c r="A92" s="277"/>
      <c r="B92" s="277"/>
      <c r="C92" s="277"/>
      <c r="D92" s="277"/>
      <c r="E92" s="277"/>
      <c r="F92" s="277"/>
      <c r="G92" s="277"/>
    </row>
    <row r="93" spans="1:7" s="275" customFormat="1" x14ac:dyDescent="0.25">
      <c r="A93" s="277"/>
      <c r="B93" s="277"/>
      <c r="C93" s="277"/>
      <c r="D93" s="277"/>
      <c r="E93" s="277"/>
      <c r="F93" s="277"/>
      <c r="G93" s="277"/>
    </row>
    <row r="94" spans="1:7" s="275" customFormat="1" x14ac:dyDescent="0.25">
      <c r="A94" s="277"/>
      <c r="B94" s="277"/>
      <c r="C94" s="277"/>
      <c r="D94" s="277"/>
      <c r="E94" s="277"/>
      <c r="F94" s="277"/>
      <c r="G94" s="277"/>
    </row>
    <row r="95" spans="1:7" s="275" customFormat="1" x14ac:dyDescent="0.25">
      <c r="A95" s="277"/>
      <c r="B95" s="277"/>
      <c r="C95" s="277"/>
      <c r="D95" s="277"/>
      <c r="E95" s="277"/>
      <c r="F95" s="277"/>
      <c r="G95" s="277"/>
    </row>
    <row r="96" spans="1:7" s="275" customFormat="1" x14ac:dyDescent="0.25">
      <c r="A96" s="277"/>
      <c r="B96" s="277"/>
      <c r="C96" s="277"/>
      <c r="D96" s="277"/>
      <c r="E96" s="277"/>
      <c r="F96" s="277"/>
      <c r="G96" s="277"/>
    </row>
    <row r="97" spans="1:7" s="275" customFormat="1" x14ac:dyDescent="0.25">
      <c r="A97" s="277"/>
      <c r="B97" s="277"/>
      <c r="C97" s="277"/>
      <c r="D97" s="277"/>
      <c r="E97" s="277"/>
      <c r="F97" s="277"/>
      <c r="G97" s="277"/>
    </row>
    <row r="98" spans="1:7" s="275" customFormat="1" x14ac:dyDescent="0.25">
      <c r="A98" s="277"/>
      <c r="B98" s="277"/>
      <c r="C98" s="277"/>
      <c r="D98" s="277"/>
      <c r="E98" s="277"/>
      <c r="F98" s="277"/>
      <c r="G98" s="277"/>
    </row>
    <row r="99" spans="1:7" s="275" customFormat="1" x14ac:dyDescent="0.25">
      <c r="A99" s="277"/>
      <c r="B99" s="277"/>
      <c r="C99" s="277"/>
      <c r="D99" s="277"/>
      <c r="E99" s="277"/>
      <c r="F99" s="277"/>
      <c r="G99" s="277"/>
    </row>
    <row r="100" spans="1:7" s="275" customFormat="1" x14ac:dyDescent="0.25">
      <c r="A100" s="277"/>
      <c r="B100" s="277"/>
      <c r="C100" s="277"/>
      <c r="D100" s="277"/>
      <c r="E100" s="277"/>
      <c r="F100" s="277"/>
      <c r="G100" s="277"/>
    </row>
    <row r="101" spans="1:7" s="275" customFormat="1" x14ac:dyDescent="0.25">
      <c r="A101" s="277"/>
      <c r="B101" s="277"/>
      <c r="C101" s="277"/>
      <c r="D101" s="277"/>
      <c r="E101" s="277"/>
      <c r="F101" s="277"/>
      <c r="G101" s="277"/>
    </row>
    <row r="102" spans="1:7" s="275" customFormat="1" x14ac:dyDescent="0.25">
      <c r="A102" s="277"/>
      <c r="B102" s="277"/>
      <c r="C102" s="277"/>
      <c r="D102" s="277"/>
      <c r="E102" s="277"/>
      <c r="F102" s="277"/>
      <c r="G102" s="277"/>
    </row>
    <row r="103" spans="1:7" s="275" customFormat="1" x14ac:dyDescent="0.25">
      <c r="A103" s="277"/>
      <c r="B103" s="277"/>
      <c r="C103" s="277"/>
      <c r="D103" s="277"/>
      <c r="E103" s="277"/>
      <c r="F103" s="277"/>
      <c r="G103" s="277"/>
    </row>
    <row r="104" spans="1:7" s="275" customFormat="1" x14ac:dyDescent="0.25">
      <c r="A104" s="277"/>
      <c r="B104" s="277"/>
      <c r="C104" s="277"/>
      <c r="D104" s="277"/>
      <c r="E104" s="277"/>
      <c r="F104" s="277"/>
      <c r="G104" s="277"/>
    </row>
    <row r="105" spans="1:7" s="275" customFormat="1" x14ac:dyDescent="0.25">
      <c r="A105" s="277"/>
      <c r="B105" s="277"/>
      <c r="C105" s="277"/>
      <c r="D105" s="277"/>
      <c r="E105" s="277"/>
      <c r="F105" s="277"/>
      <c r="G105" s="277"/>
    </row>
    <row r="106" spans="1:7" s="275" customFormat="1" x14ac:dyDescent="0.25">
      <c r="A106" s="277"/>
      <c r="B106" s="277"/>
      <c r="C106" s="277"/>
      <c r="D106" s="277"/>
      <c r="E106" s="277"/>
      <c r="F106" s="277"/>
      <c r="G106" s="277"/>
    </row>
    <row r="107" spans="1:7" s="275" customFormat="1" x14ac:dyDescent="0.25">
      <c r="A107" s="277"/>
      <c r="B107" s="277"/>
      <c r="C107" s="277"/>
      <c r="D107" s="277"/>
      <c r="E107" s="277"/>
      <c r="F107" s="277"/>
      <c r="G107" s="277"/>
    </row>
    <row r="108" spans="1:7" s="275" customFormat="1" x14ac:dyDescent="0.25">
      <c r="A108" s="277"/>
      <c r="B108" s="277"/>
      <c r="C108" s="277"/>
      <c r="D108" s="277"/>
      <c r="E108" s="277"/>
      <c r="F108" s="277"/>
      <c r="G108" s="277"/>
    </row>
    <row r="109" spans="1:7" s="275" customFormat="1" x14ac:dyDescent="0.25">
      <c r="A109" s="277"/>
      <c r="B109" s="277"/>
      <c r="C109" s="277"/>
      <c r="D109" s="277"/>
      <c r="E109" s="277"/>
      <c r="F109" s="277"/>
      <c r="G109" s="277"/>
    </row>
    <row r="110" spans="1:7" s="275" customFormat="1" x14ac:dyDescent="0.25">
      <c r="A110" s="277"/>
      <c r="B110" s="277"/>
      <c r="C110" s="277"/>
      <c r="D110" s="277"/>
      <c r="E110" s="277"/>
      <c r="F110" s="277"/>
      <c r="G110" s="277"/>
    </row>
    <row r="111" spans="1:7" s="275" customFormat="1" x14ac:dyDescent="0.25">
      <c r="A111" s="277"/>
      <c r="B111" s="277"/>
      <c r="C111" s="277"/>
      <c r="D111" s="277"/>
      <c r="E111" s="277"/>
      <c r="F111" s="277"/>
      <c r="G111" s="277"/>
    </row>
    <row r="112" spans="1:7" s="275" customFormat="1" x14ac:dyDescent="0.25">
      <c r="A112" s="277"/>
      <c r="B112" s="277"/>
      <c r="C112" s="277"/>
      <c r="D112" s="277"/>
      <c r="E112" s="277"/>
      <c r="F112" s="277"/>
      <c r="G112" s="277"/>
    </row>
    <row r="113" spans="1:7" s="275" customFormat="1" x14ac:dyDescent="0.25">
      <c r="A113" s="277"/>
      <c r="B113" s="277"/>
      <c r="C113" s="277"/>
      <c r="D113" s="277"/>
      <c r="E113" s="277"/>
      <c r="F113" s="277"/>
      <c r="G113" s="277"/>
    </row>
    <row r="114" spans="1:7" s="275" customFormat="1" x14ac:dyDescent="0.25">
      <c r="A114" s="277"/>
      <c r="B114" s="277"/>
      <c r="C114" s="277"/>
      <c r="D114" s="277"/>
      <c r="E114" s="277"/>
      <c r="F114" s="277"/>
      <c r="G114" s="277"/>
    </row>
    <row r="115" spans="1:7" s="275" customFormat="1" x14ac:dyDescent="0.25">
      <c r="A115" s="277"/>
      <c r="B115" s="277"/>
      <c r="C115" s="277"/>
      <c r="D115" s="277"/>
      <c r="E115" s="277"/>
      <c r="F115" s="277"/>
      <c r="G115" s="277"/>
    </row>
    <row r="116" spans="1:7" s="275" customFormat="1" x14ac:dyDescent="0.25">
      <c r="A116" s="277"/>
      <c r="B116" s="277"/>
      <c r="C116" s="277"/>
      <c r="D116" s="277"/>
      <c r="E116" s="277"/>
      <c r="F116" s="277"/>
      <c r="G116" s="277"/>
    </row>
    <row r="117" spans="1:7" s="275" customFormat="1" x14ac:dyDescent="0.25">
      <c r="A117" s="277"/>
      <c r="B117" s="277"/>
      <c r="C117" s="277"/>
      <c r="D117" s="277"/>
      <c r="E117" s="277"/>
      <c r="F117" s="277"/>
      <c r="G117" s="277"/>
    </row>
    <row r="118" spans="1:7" s="275" customFormat="1" x14ac:dyDescent="0.25">
      <c r="A118" s="277"/>
      <c r="B118" s="277"/>
      <c r="C118" s="277"/>
      <c r="D118" s="277"/>
      <c r="E118" s="277"/>
      <c r="F118" s="277"/>
      <c r="G118" s="277"/>
    </row>
    <row r="119" spans="1:7" s="275" customFormat="1" x14ac:dyDescent="0.25">
      <c r="A119" s="277"/>
      <c r="B119" s="277"/>
      <c r="C119" s="277"/>
      <c r="D119" s="277"/>
      <c r="E119" s="277"/>
      <c r="F119" s="277"/>
      <c r="G119" s="277"/>
    </row>
    <row r="120" spans="1:7" s="275" customFormat="1" x14ac:dyDescent="0.25">
      <c r="A120" s="277"/>
      <c r="B120" s="277"/>
      <c r="C120" s="277"/>
      <c r="D120" s="277"/>
      <c r="E120" s="277"/>
      <c r="F120" s="277"/>
      <c r="G120" s="277"/>
    </row>
    <row r="121" spans="1:7" s="275" customFormat="1" x14ac:dyDescent="0.25">
      <c r="A121" s="277"/>
      <c r="B121" s="277"/>
      <c r="C121" s="277"/>
      <c r="D121" s="277"/>
      <c r="E121" s="277"/>
      <c r="F121" s="277"/>
      <c r="G121" s="277"/>
    </row>
    <row r="122" spans="1:7" s="275" customFormat="1" x14ac:dyDescent="0.25">
      <c r="A122" s="277"/>
      <c r="B122" s="277"/>
      <c r="C122" s="277"/>
      <c r="D122" s="277"/>
      <c r="E122" s="277"/>
      <c r="F122" s="277"/>
      <c r="G122" s="277"/>
    </row>
    <row r="123" spans="1:7" s="275" customFormat="1" x14ac:dyDescent="0.25">
      <c r="A123" s="277"/>
      <c r="B123" s="277"/>
      <c r="C123" s="277"/>
      <c r="D123" s="277"/>
      <c r="E123" s="277"/>
      <c r="F123" s="277"/>
      <c r="G123" s="277"/>
    </row>
    <row r="124" spans="1:7" s="275" customFormat="1" x14ac:dyDescent="0.25">
      <c r="A124" s="277"/>
      <c r="B124" s="277"/>
      <c r="C124" s="277"/>
      <c r="D124" s="277"/>
      <c r="E124" s="277"/>
      <c r="F124" s="277"/>
      <c r="G124" s="277"/>
    </row>
    <row r="125" spans="1:7" s="275" customFormat="1" x14ac:dyDescent="0.25">
      <c r="A125" s="277"/>
      <c r="B125" s="277"/>
      <c r="C125" s="277"/>
      <c r="D125" s="277"/>
      <c r="E125" s="277"/>
      <c r="F125" s="277"/>
      <c r="G125" s="277"/>
    </row>
    <row r="126" spans="1:7" s="275" customFormat="1" x14ac:dyDescent="0.25">
      <c r="A126" s="277"/>
      <c r="B126" s="277"/>
      <c r="C126" s="277"/>
      <c r="D126" s="277"/>
      <c r="E126" s="277"/>
      <c r="F126" s="277"/>
      <c r="G126" s="277"/>
    </row>
    <row r="127" spans="1:7" s="275" customFormat="1" x14ac:dyDescent="0.25">
      <c r="A127" s="277"/>
      <c r="B127" s="277"/>
      <c r="C127" s="277"/>
      <c r="D127" s="277"/>
      <c r="E127" s="277"/>
      <c r="F127" s="277"/>
      <c r="G127" s="277"/>
    </row>
    <row r="128" spans="1:7" s="275" customFormat="1" x14ac:dyDescent="0.25">
      <c r="A128" s="277"/>
      <c r="B128" s="277"/>
      <c r="C128" s="277"/>
      <c r="D128" s="277"/>
      <c r="E128" s="277"/>
      <c r="F128" s="277"/>
      <c r="G128" s="277"/>
    </row>
    <row r="129" spans="1:7" s="275" customFormat="1" x14ac:dyDescent="0.25">
      <c r="A129" s="277"/>
      <c r="B129" s="277"/>
      <c r="C129" s="277"/>
      <c r="D129" s="277"/>
      <c r="E129" s="277"/>
      <c r="F129" s="277"/>
      <c r="G129" s="277"/>
    </row>
    <row r="130" spans="1:7" s="275" customFormat="1" x14ac:dyDescent="0.25">
      <c r="A130" s="277"/>
      <c r="B130" s="277"/>
      <c r="C130" s="277"/>
      <c r="D130" s="277"/>
      <c r="E130" s="277"/>
      <c r="F130" s="277"/>
      <c r="G130" s="277"/>
    </row>
    <row r="131" spans="1:7" s="275" customFormat="1" x14ac:dyDescent="0.25">
      <c r="A131" s="277"/>
      <c r="B131" s="277"/>
      <c r="C131" s="277"/>
      <c r="D131" s="277"/>
      <c r="E131" s="277"/>
      <c r="F131" s="277"/>
      <c r="G131" s="277"/>
    </row>
    <row r="132" spans="1:7" s="275" customFormat="1" x14ac:dyDescent="0.25">
      <c r="A132" s="277"/>
      <c r="B132" s="277"/>
      <c r="C132" s="277"/>
      <c r="D132" s="277"/>
      <c r="E132" s="277"/>
      <c r="F132" s="277"/>
      <c r="G132" s="277"/>
    </row>
    <row r="133" spans="1:7" s="275" customFormat="1" x14ac:dyDescent="0.25">
      <c r="A133" s="277"/>
      <c r="B133" s="277"/>
      <c r="C133" s="277"/>
      <c r="D133" s="277"/>
      <c r="E133" s="277"/>
      <c r="F133" s="277"/>
      <c r="G133" s="277"/>
    </row>
    <row r="134" spans="1:7" s="275" customFormat="1" x14ac:dyDescent="0.25">
      <c r="A134" s="277"/>
      <c r="B134" s="277"/>
      <c r="C134" s="277"/>
      <c r="D134" s="277"/>
      <c r="E134" s="277"/>
      <c r="F134" s="277"/>
      <c r="G134" s="277"/>
    </row>
    <row r="135" spans="1:7" s="275" customFormat="1" x14ac:dyDescent="0.25">
      <c r="A135" s="277"/>
      <c r="B135" s="277"/>
      <c r="C135" s="277"/>
      <c r="D135" s="277"/>
      <c r="E135" s="277"/>
      <c r="F135" s="277"/>
      <c r="G135" s="277"/>
    </row>
    <row r="136" spans="1:7" s="275" customFormat="1" x14ac:dyDescent="0.25">
      <c r="A136" s="277"/>
      <c r="B136" s="277"/>
      <c r="C136" s="277"/>
      <c r="D136" s="277"/>
      <c r="E136" s="277"/>
      <c r="F136" s="277"/>
      <c r="G136" s="277"/>
    </row>
    <row r="137" spans="1:7" s="275" customFormat="1" x14ac:dyDescent="0.25">
      <c r="A137" s="277"/>
      <c r="B137" s="277"/>
      <c r="C137" s="277"/>
      <c r="D137" s="277"/>
      <c r="E137" s="277"/>
      <c r="F137" s="277"/>
      <c r="G137" s="277"/>
    </row>
    <row r="138" spans="1:7" s="275" customFormat="1" x14ac:dyDescent="0.25">
      <c r="A138" s="277"/>
      <c r="B138" s="277"/>
      <c r="C138" s="277"/>
      <c r="D138" s="277"/>
      <c r="E138" s="277"/>
      <c r="F138" s="277"/>
      <c r="G138" s="277"/>
    </row>
    <row r="139" spans="1:7" s="275" customFormat="1" x14ac:dyDescent="0.25">
      <c r="A139" s="277"/>
      <c r="B139" s="277"/>
      <c r="C139" s="277"/>
      <c r="D139" s="277"/>
      <c r="E139" s="277"/>
      <c r="F139" s="277"/>
      <c r="G139" s="277"/>
    </row>
    <row r="140" spans="1:7" s="275" customFormat="1" x14ac:dyDescent="0.25">
      <c r="A140" s="277"/>
      <c r="B140" s="277"/>
      <c r="C140" s="277"/>
      <c r="D140" s="277"/>
      <c r="E140" s="277"/>
      <c r="F140" s="277"/>
      <c r="G140" s="277"/>
    </row>
    <row r="141" spans="1:7" s="275" customFormat="1" x14ac:dyDescent="0.25">
      <c r="A141" s="277"/>
      <c r="B141" s="277"/>
      <c r="C141" s="277"/>
      <c r="D141" s="277"/>
      <c r="E141" s="277"/>
      <c r="F141" s="277"/>
      <c r="G141" s="277"/>
    </row>
    <row r="142" spans="1:7" s="275" customFormat="1" x14ac:dyDescent="0.25">
      <c r="A142" s="277"/>
      <c r="B142" s="277"/>
      <c r="C142" s="277"/>
      <c r="D142" s="277"/>
      <c r="E142" s="277"/>
      <c r="F142" s="277"/>
      <c r="G142" s="277"/>
    </row>
    <row r="143" spans="1:7" s="275" customFormat="1" x14ac:dyDescent="0.25">
      <c r="A143" s="277"/>
      <c r="B143" s="277"/>
      <c r="C143" s="277"/>
      <c r="D143" s="277"/>
      <c r="E143" s="277"/>
      <c r="F143" s="277"/>
      <c r="G143" s="277"/>
    </row>
    <row r="144" spans="1:7" s="275" customFormat="1" x14ac:dyDescent="0.25">
      <c r="A144" s="277"/>
      <c r="B144" s="277"/>
      <c r="C144" s="277"/>
      <c r="D144" s="277"/>
      <c r="E144" s="277"/>
      <c r="F144" s="277"/>
      <c r="G144" s="277"/>
    </row>
    <row r="145" spans="1:7" s="275" customFormat="1" x14ac:dyDescent="0.25">
      <c r="A145" s="277"/>
      <c r="B145" s="277"/>
      <c r="C145" s="277"/>
      <c r="D145" s="277"/>
      <c r="E145" s="277"/>
      <c r="F145" s="277"/>
      <c r="G145" s="277"/>
    </row>
    <row r="146" spans="1:7" s="275" customFormat="1" x14ac:dyDescent="0.25">
      <c r="A146" s="277"/>
      <c r="B146" s="277"/>
      <c r="C146" s="277"/>
      <c r="D146" s="277"/>
      <c r="E146" s="277"/>
      <c r="F146" s="277"/>
      <c r="G146" s="277"/>
    </row>
    <row r="147" spans="1:7" s="275" customFormat="1" x14ac:dyDescent="0.25">
      <c r="A147" s="277"/>
      <c r="B147" s="277"/>
      <c r="C147" s="277"/>
      <c r="D147" s="277"/>
      <c r="E147" s="277"/>
      <c r="F147" s="277"/>
      <c r="G147" s="277"/>
    </row>
    <row r="148" spans="1:7" s="275" customFormat="1" x14ac:dyDescent="0.25">
      <c r="A148" s="277"/>
      <c r="B148" s="277"/>
      <c r="C148" s="277"/>
      <c r="D148" s="277"/>
      <c r="E148" s="277"/>
      <c r="F148" s="277"/>
      <c r="G148" s="277"/>
    </row>
    <row r="149" spans="1:7" s="275" customFormat="1" x14ac:dyDescent="0.25">
      <c r="A149" s="277"/>
      <c r="B149" s="277"/>
      <c r="C149" s="277"/>
      <c r="D149" s="277"/>
      <c r="E149" s="277"/>
      <c r="F149" s="277"/>
      <c r="G149" s="277"/>
    </row>
    <row r="150" spans="1:7" s="275" customFormat="1" x14ac:dyDescent="0.25">
      <c r="A150" s="277"/>
      <c r="B150" s="277"/>
      <c r="C150" s="277"/>
      <c r="D150" s="277"/>
      <c r="E150" s="277"/>
      <c r="F150" s="277"/>
      <c r="G150" s="277"/>
    </row>
    <row r="151" spans="1:7" s="275" customFormat="1" x14ac:dyDescent="0.25">
      <c r="A151" s="277"/>
      <c r="B151" s="277"/>
      <c r="C151" s="277"/>
      <c r="D151" s="277"/>
      <c r="E151" s="277"/>
      <c r="F151" s="277"/>
      <c r="G151" s="277"/>
    </row>
    <row r="152" spans="1:7" s="275" customFormat="1" x14ac:dyDescent="0.25">
      <c r="A152" s="277"/>
      <c r="B152" s="277"/>
      <c r="C152" s="277"/>
      <c r="D152" s="277"/>
      <c r="E152" s="277"/>
      <c r="F152" s="277"/>
      <c r="G152" s="277"/>
    </row>
    <row r="153" spans="1:7" s="275" customFormat="1" x14ac:dyDescent="0.25">
      <c r="A153" s="277"/>
      <c r="B153" s="277"/>
      <c r="C153" s="277"/>
      <c r="D153" s="277"/>
      <c r="E153" s="277"/>
      <c r="F153" s="277"/>
      <c r="G153" s="277"/>
    </row>
    <row r="154" spans="1:7" s="275" customFormat="1" x14ac:dyDescent="0.25">
      <c r="A154" s="277"/>
      <c r="B154" s="277"/>
      <c r="C154" s="277"/>
      <c r="D154" s="277"/>
      <c r="E154" s="277"/>
      <c r="F154" s="277"/>
      <c r="G154" s="277"/>
    </row>
    <row r="155" spans="1:7" s="275" customFormat="1" x14ac:dyDescent="0.25">
      <c r="A155" s="277"/>
      <c r="B155" s="277"/>
      <c r="C155" s="277"/>
      <c r="D155" s="277"/>
      <c r="E155" s="277"/>
      <c r="F155" s="277"/>
      <c r="G155" s="277"/>
    </row>
    <row r="156" spans="1:7" s="275" customFormat="1" x14ac:dyDescent="0.25">
      <c r="A156" s="277"/>
      <c r="B156" s="277"/>
      <c r="C156" s="277"/>
      <c r="D156" s="277"/>
      <c r="E156" s="277"/>
      <c r="F156" s="277"/>
      <c r="G156" s="277"/>
    </row>
    <row r="157" spans="1:7" s="275" customFormat="1" x14ac:dyDescent="0.25">
      <c r="A157" s="277"/>
      <c r="B157" s="277"/>
      <c r="C157" s="277"/>
      <c r="D157" s="277"/>
      <c r="E157" s="277"/>
      <c r="F157" s="277"/>
      <c r="G157" s="277"/>
    </row>
    <row r="158" spans="1:7" s="275" customFormat="1" x14ac:dyDescent="0.25">
      <c r="A158" s="277"/>
      <c r="B158" s="277"/>
      <c r="C158" s="277"/>
      <c r="D158" s="277"/>
      <c r="E158" s="277"/>
      <c r="F158" s="277"/>
      <c r="G158" s="277"/>
    </row>
    <row r="159" spans="1:7" s="275" customFormat="1" x14ac:dyDescent="0.25">
      <c r="A159" s="277"/>
      <c r="B159" s="277"/>
      <c r="C159" s="277"/>
      <c r="D159" s="277"/>
      <c r="E159" s="277"/>
      <c r="F159" s="277"/>
      <c r="G159" s="277"/>
    </row>
    <row r="160" spans="1:7" s="275" customFormat="1" x14ac:dyDescent="0.25">
      <c r="A160" s="277"/>
      <c r="B160" s="277"/>
      <c r="C160" s="277"/>
      <c r="D160" s="277"/>
      <c r="E160" s="277"/>
      <c r="F160" s="277"/>
      <c r="G160" s="277"/>
    </row>
    <row r="161" spans="1:7" s="275" customFormat="1" x14ac:dyDescent="0.25">
      <c r="A161" s="277"/>
      <c r="B161" s="277"/>
      <c r="C161" s="277"/>
      <c r="D161" s="277"/>
      <c r="E161" s="277"/>
      <c r="F161" s="277"/>
      <c r="G161" s="277"/>
    </row>
    <row r="162" spans="1:7" s="275" customFormat="1" x14ac:dyDescent="0.25">
      <c r="A162" s="277"/>
      <c r="B162" s="277"/>
      <c r="C162" s="277"/>
      <c r="D162" s="277"/>
      <c r="E162" s="277"/>
      <c r="F162" s="277"/>
      <c r="G162" s="277"/>
    </row>
    <row r="163" spans="1:7" s="275" customFormat="1" x14ac:dyDescent="0.25">
      <c r="A163" s="277"/>
      <c r="B163" s="277"/>
      <c r="C163" s="277"/>
      <c r="D163" s="277"/>
      <c r="E163" s="277"/>
      <c r="F163" s="277"/>
      <c r="G163" s="277"/>
    </row>
    <row r="164" spans="1:7" s="275" customFormat="1" x14ac:dyDescent="0.25">
      <c r="A164" s="277"/>
      <c r="B164" s="277"/>
      <c r="C164" s="277"/>
      <c r="D164" s="277"/>
      <c r="E164" s="277"/>
      <c r="F164" s="277"/>
      <c r="G164" s="277"/>
    </row>
    <row r="165" spans="1:7" s="275" customFormat="1" x14ac:dyDescent="0.25">
      <c r="A165" s="277"/>
      <c r="B165" s="277"/>
      <c r="C165" s="277"/>
      <c r="D165" s="277"/>
      <c r="E165" s="277"/>
      <c r="F165" s="277"/>
      <c r="G165" s="277"/>
    </row>
    <row r="166" spans="1:7" s="275" customFormat="1" x14ac:dyDescent="0.25">
      <c r="A166" s="277"/>
      <c r="B166" s="277"/>
      <c r="C166" s="277"/>
      <c r="D166" s="277"/>
      <c r="E166" s="277"/>
      <c r="F166" s="277"/>
      <c r="G166" s="277"/>
    </row>
    <row r="167" spans="1:7" s="275" customFormat="1" x14ac:dyDescent="0.25">
      <c r="A167" s="277"/>
      <c r="B167" s="277"/>
      <c r="C167" s="277"/>
      <c r="D167" s="277"/>
      <c r="E167" s="277"/>
      <c r="F167" s="277"/>
      <c r="G167" s="277"/>
    </row>
    <row r="168" spans="1:7" s="275" customFormat="1" x14ac:dyDescent="0.25">
      <c r="A168" s="277"/>
      <c r="B168" s="277"/>
      <c r="C168" s="277"/>
      <c r="D168" s="277"/>
      <c r="E168" s="277"/>
      <c r="F168" s="277"/>
      <c r="G168" s="277"/>
    </row>
    <row r="169" spans="1:7" s="275" customFormat="1" x14ac:dyDescent="0.25">
      <c r="A169" s="277"/>
      <c r="B169" s="277"/>
      <c r="C169" s="277"/>
      <c r="D169" s="277"/>
      <c r="E169" s="277"/>
      <c r="F169" s="277"/>
      <c r="G169" s="277"/>
    </row>
    <row r="170" spans="1:7" s="275" customFormat="1" x14ac:dyDescent="0.25">
      <c r="A170" s="277"/>
      <c r="B170" s="277"/>
      <c r="C170" s="277"/>
      <c r="D170" s="277"/>
      <c r="E170" s="277"/>
      <c r="F170" s="277"/>
      <c r="G170" s="277"/>
    </row>
    <row r="171" spans="1:7" s="275" customFormat="1" x14ac:dyDescent="0.25">
      <c r="A171" s="277"/>
      <c r="B171" s="277"/>
      <c r="C171" s="277"/>
      <c r="D171" s="277"/>
      <c r="E171" s="277"/>
      <c r="F171" s="277"/>
      <c r="G171" s="277"/>
    </row>
    <row r="172" spans="1:7" s="275" customFormat="1" x14ac:dyDescent="0.25">
      <c r="A172" s="277"/>
      <c r="B172" s="277"/>
      <c r="C172" s="277"/>
      <c r="D172" s="277"/>
      <c r="E172" s="277"/>
      <c r="F172" s="277"/>
      <c r="G172" s="277"/>
    </row>
    <row r="173" spans="1:7" s="275" customFormat="1" x14ac:dyDescent="0.25">
      <c r="A173" s="277"/>
      <c r="B173" s="277"/>
      <c r="C173" s="277"/>
      <c r="D173" s="277"/>
      <c r="E173" s="277"/>
      <c r="F173" s="277"/>
      <c r="G173" s="277"/>
    </row>
  </sheetData>
  <mergeCells count="7">
    <mergeCell ref="E7:G7"/>
    <mergeCell ref="A1:G1"/>
    <mergeCell ref="A2:G2"/>
    <mergeCell ref="A3:G3"/>
    <mergeCell ref="A4:G4"/>
    <mergeCell ref="A5:G5"/>
    <mergeCell ref="E6:G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82"/>
  <sheetViews>
    <sheetView topLeftCell="A7" zoomScale="90" zoomScaleNormal="90" workbookViewId="0">
      <pane xSplit="5" ySplit="12" topLeftCell="F19" activePane="bottomRight" state="frozen"/>
      <selection activeCell="A7" sqref="A7"/>
      <selection pane="topRight" activeCell="F7" sqref="F7"/>
      <selection pane="bottomLeft" activeCell="A19" sqref="A19"/>
      <selection pane="bottomRight" activeCell="Q27" sqref="Q27"/>
    </sheetView>
  </sheetViews>
  <sheetFormatPr baseColWidth="10" defaultColWidth="11.42578125" defaultRowHeight="15.75" x14ac:dyDescent="0.3"/>
  <cols>
    <col min="1" max="1" width="6" style="2" customWidth="1"/>
    <col min="2" max="2" width="5.7109375" style="2" customWidth="1"/>
    <col min="3" max="3" width="6.140625" style="2" customWidth="1"/>
    <col min="4" max="4" width="5.42578125" style="2" customWidth="1"/>
    <col min="5" max="5" width="6.42578125" style="2" customWidth="1"/>
    <col min="6" max="6" width="58.7109375" style="2" customWidth="1"/>
    <col min="7" max="7" width="16.140625" style="2" customWidth="1"/>
    <col min="8" max="8" width="10.140625" style="2" customWidth="1"/>
    <col min="9" max="9" width="13.140625" style="2" customWidth="1"/>
    <col min="10" max="10" width="15" style="2" customWidth="1"/>
    <col min="11" max="11" width="15.5703125" style="2" customWidth="1"/>
    <col min="12" max="12" width="15.7109375" style="2" customWidth="1"/>
    <col min="13" max="13" width="15.85546875" style="2" customWidth="1"/>
    <col min="14" max="14" width="15.5703125" style="2" customWidth="1"/>
    <col min="15" max="15" width="11.42578125" style="1"/>
    <col min="16" max="16" width="15.85546875" style="315" customWidth="1"/>
    <col min="17" max="17" width="13.85546875" style="17" bestFit="1" customWidth="1"/>
    <col min="18" max="44" width="11.42578125" style="17"/>
    <col min="45" max="16384" width="11.42578125" style="1"/>
  </cols>
  <sheetData>
    <row r="1" spans="1:44" ht="15.75" customHeight="1" x14ac:dyDescent="0.2">
      <c r="A1" s="584">
        <f>+[6]PPNE1!B1</f>
        <v>0</v>
      </c>
      <c r="B1" s="585"/>
      <c r="C1" s="585"/>
      <c r="D1" s="585"/>
      <c r="E1" s="585"/>
      <c r="F1" s="585"/>
      <c r="G1" s="585"/>
      <c r="H1" s="585"/>
      <c r="I1" s="585"/>
      <c r="J1" s="585"/>
      <c r="K1" s="585"/>
      <c r="L1" s="585"/>
      <c r="M1" s="585"/>
      <c r="N1" s="585"/>
      <c r="O1" s="586"/>
    </row>
    <row r="2" spans="1:44" ht="15.75" customHeight="1" x14ac:dyDescent="0.25">
      <c r="A2" s="587" t="s">
        <v>458</v>
      </c>
      <c r="B2" s="588"/>
      <c r="C2" s="588"/>
      <c r="D2" s="588"/>
      <c r="E2" s="588"/>
      <c r="F2" s="588"/>
      <c r="G2" s="588"/>
      <c r="H2" s="588"/>
      <c r="I2" s="588"/>
      <c r="J2" s="588"/>
      <c r="K2" s="588"/>
      <c r="L2" s="588"/>
      <c r="M2" s="588"/>
      <c r="N2" s="588"/>
      <c r="O2" s="589"/>
    </row>
    <row r="3" spans="1:44" ht="15.75" customHeight="1" x14ac:dyDescent="0.25">
      <c r="A3" s="590" t="s">
        <v>459</v>
      </c>
      <c r="B3" s="591"/>
      <c r="C3" s="591"/>
      <c r="D3" s="591"/>
      <c r="E3" s="591"/>
      <c r="F3" s="591"/>
      <c r="G3" s="591"/>
      <c r="H3" s="591"/>
      <c r="I3" s="591"/>
      <c r="J3" s="591"/>
      <c r="K3" s="591"/>
      <c r="L3" s="591"/>
      <c r="M3" s="591"/>
      <c r="N3" s="591"/>
      <c r="O3" s="592"/>
    </row>
    <row r="4" spans="1:44" ht="15.75" customHeight="1" x14ac:dyDescent="0.2">
      <c r="A4" s="593" t="s">
        <v>68</v>
      </c>
      <c r="B4" s="594"/>
      <c r="C4" s="594"/>
      <c r="D4" s="594"/>
      <c r="E4" s="594"/>
      <c r="F4" s="594"/>
      <c r="G4" s="594"/>
      <c r="H4" s="594"/>
      <c r="I4" s="594"/>
      <c r="J4" s="594"/>
      <c r="K4" s="594"/>
      <c r="L4" s="594"/>
      <c r="M4" s="594"/>
      <c r="N4" s="594"/>
      <c r="O4" s="595"/>
    </row>
    <row r="5" spans="1:44" ht="15.75" customHeight="1" x14ac:dyDescent="0.2">
      <c r="A5" s="593">
        <f>+[6]PPNE1!C5</f>
        <v>2022</v>
      </c>
      <c r="B5" s="594"/>
      <c r="C5" s="594"/>
      <c r="D5" s="594"/>
      <c r="E5" s="594"/>
      <c r="F5" s="594"/>
      <c r="G5" s="594"/>
      <c r="H5" s="594"/>
      <c r="I5" s="594"/>
      <c r="J5" s="594"/>
      <c r="K5" s="594"/>
      <c r="L5" s="594"/>
      <c r="M5" s="594"/>
      <c r="N5" s="594"/>
      <c r="O5" s="595"/>
    </row>
    <row r="6" spans="1:44" ht="15.75" customHeight="1" x14ac:dyDescent="0.2">
      <c r="A6" s="422" t="s">
        <v>325</v>
      </c>
      <c r="B6" s="421"/>
      <c r="C6" s="421"/>
      <c r="D6" s="421"/>
      <c r="E6" s="421"/>
      <c r="F6" s="582" t="str">
        <f>+[6]PPNE1!B6</f>
        <v>Metropolitano</v>
      </c>
      <c r="G6" s="582"/>
      <c r="H6" s="582"/>
      <c r="I6" s="582"/>
      <c r="J6" s="582"/>
      <c r="K6" s="582"/>
      <c r="L6" s="582"/>
      <c r="M6" s="582"/>
      <c r="N6" s="582"/>
      <c r="O6" s="583"/>
      <c r="P6" s="420"/>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ht="15.75" customHeight="1" x14ac:dyDescent="0.2">
      <c r="A7" s="419" t="s">
        <v>324</v>
      </c>
      <c r="B7" s="417"/>
      <c r="C7" s="417"/>
      <c r="D7" s="418"/>
      <c r="E7" s="417"/>
      <c r="F7" s="575">
        <f>+[6]PPNE1!B7</f>
        <v>0</v>
      </c>
      <c r="G7" s="575"/>
      <c r="H7" s="575"/>
      <c r="I7" s="575"/>
      <c r="J7" s="575"/>
      <c r="K7" s="575"/>
      <c r="L7" s="575"/>
      <c r="M7" s="575"/>
      <c r="N7" s="575"/>
      <c r="O7" s="576"/>
    </row>
    <row r="8" spans="1:44" ht="15.75" customHeight="1" x14ac:dyDescent="0.2">
      <c r="A8" s="416" t="s">
        <v>61</v>
      </c>
      <c r="B8" s="415"/>
      <c r="C8" s="415"/>
      <c r="D8" s="415"/>
      <c r="E8" s="415"/>
      <c r="F8" s="415"/>
      <c r="G8" s="415"/>
      <c r="H8" s="415"/>
      <c r="I8" s="415"/>
      <c r="J8" s="415"/>
      <c r="K8" s="415"/>
      <c r="L8" s="415"/>
      <c r="M8" s="415"/>
      <c r="N8" s="415"/>
      <c r="O8" s="414"/>
    </row>
    <row r="9" spans="1:44" ht="13.5" x14ac:dyDescent="0.25">
      <c r="A9" s="413" t="s">
        <v>323</v>
      </c>
      <c r="B9" s="410"/>
      <c r="C9" s="410"/>
      <c r="D9" s="410"/>
      <c r="E9" s="409"/>
      <c r="F9" s="273"/>
      <c r="G9" s="412">
        <f>+[6]PPNE3!F16</f>
        <v>0</v>
      </c>
      <c r="H9" s="407"/>
      <c r="I9" s="407"/>
      <c r="J9" s="407"/>
      <c r="K9" s="407"/>
      <c r="L9" s="407"/>
      <c r="M9" s="407"/>
      <c r="N9" s="407"/>
      <c r="O9" s="272"/>
    </row>
    <row r="10" spans="1:44" ht="13.5" x14ac:dyDescent="0.25">
      <c r="A10" s="413" t="s">
        <v>55</v>
      </c>
      <c r="B10" s="410"/>
      <c r="C10" s="410"/>
      <c r="D10" s="410"/>
      <c r="E10" s="409"/>
      <c r="F10" s="273"/>
      <c r="G10" s="412">
        <f>PPNE3!F22</f>
        <v>150418398.16</v>
      </c>
      <c r="H10" s="407"/>
      <c r="I10" s="407"/>
      <c r="J10" s="407"/>
      <c r="K10" s="407"/>
      <c r="L10" s="407"/>
      <c r="M10" s="407"/>
      <c r="N10" s="407"/>
      <c r="O10" s="272"/>
    </row>
    <row r="11" spans="1:44" ht="13.5" x14ac:dyDescent="0.25">
      <c r="A11" s="413" t="s">
        <v>476</v>
      </c>
      <c r="B11" s="410"/>
      <c r="C11" s="410"/>
      <c r="D11" s="410"/>
      <c r="E11" s="409"/>
      <c r="F11" s="273"/>
      <c r="G11" s="412">
        <f>+[6]PPNE3!F15</f>
        <v>0</v>
      </c>
      <c r="H11" s="407"/>
      <c r="I11" s="407"/>
      <c r="J11" s="407"/>
      <c r="K11" s="407"/>
      <c r="L11" s="407"/>
      <c r="M11" s="407"/>
      <c r="N11" s="407"/>
      <c r="O11" s="272"/>
    </row>
    <row r="12" spans="1:44" ht="13.5" x14ac:dyDescent="0.25">
      <c r="A12" s="413" t="s">
        <v>56</v>
      </c>
      <c r="B12" s="410"/>
      <c r="C12" s="410"/>
      <c r="D12" s="410"/>
      <c r="E12" s="409"/>
      <c r="F12" s="273"/>
      <c r="G12" s="412">
        <f>[6]PPNE3!F11+[6]PPNE3!F12+[6]PPNE3!F17+[6]PPNE3!F20+[6]PPNE3!F21</f>
        <v>0</v>
      </c>
      <c r="H12" s="407"/>
      <c r="I12" s="407"/>
      <c r="J12" s="407"/>
      <c r="K12" s="407"/>
      <c r="L12" s="407"/>
      <c r="M12" s="407"/>
      <c r="N12" s="407"/>
      <c r="O12" s="272"/>
    </row>
    <row r="13" spans="1:44" ht="13.5" x14ac:dyDescent="0.25">
      <c r="A13" s="411" t="s">
        <v>67</v>
      </c>
      <c r="B13" s="410"/>
      <c r="C13" s="410"/>
      <c r="D13" s="410"/>
      <c r="E13" s="409"/>
      <c r="F13" s="273"/>
      <c r="G13" s="408">
        <f>+[6]PPNE3!F18</f>
        <v>76387846.390000001</v>
      </c>
      <c r="H13" s="407"/>
      <c r="I13" s="407"/>
      <c r="J13" s="407"/>
      <c r="K13" s="407"/>
      <c r="L13" s="407"/>
      <c r="M13" s="407"/>
      <c r="N13" s="407"/>
      <c r="O13" s="272"/>
    </row>
    <row r="14" spans="1:44" ht="14.25" thickBot="1" x14ac:dyDescent="0.3">
      <c r="A14" s="406" t="s">
        <v>78</v>
      </c>
      <c r="B14" s="405"/>
      <c r="C14" s="405"/>
      <c r="D14" s="405"/>
      <c r="E14" s="404"/>
      <c r="F14" s="271"/>
      <c r="G14" s="403">
        <f>SUM(G9:G13)</f>
        <v>226806244.55000001</v>
      </c>
      <c r="H14" s="402"/>
      <c r="I14" s="402"/>
      <c r="J14" s="402"/>
      <c r="K14" s="402"/>
      <c r="L14" s="402"/>
      <c r="M14" s="402"/>
      <c r="N14" s="402"/>
      <c r="O14" s="270"/>
    </row>
    <row r="15" spans="1:44" ht="15.75" customHeight="1" thickTop="1" x14ac:dyDescent="0.2">
      <c r="A15" s="401" t="s">
        <v>63</v>
      </c>
      <c r="B15" s="400"/>
      <c r="C15" s="400"/>
      <c r="D15" s="400"/>
      <c r="E15" s="400"/>
      <c r="F15" s="400"/>
      <c r="G15" s="400"/>
      <c r="H15" s="400"/>
      <c r="I15" s="400"/>
      <c r="J15" s="400"/>
      <c r="K15" s="400"/>
      <c r="L15" s="400"/>
      <c r="M15" s="400"/>
      <c r="N15" s="400"/>
      <c r="O15" s="399"/>
    </row>
    <row r="16" spans="1:44" ht="19.5" customHeight="1" x14ac:dyDescent="0.2">
      <c r="A16" s="581" t="s">
        <v>79</v>
      </c>
      <c r="B16" s="581" t="s">
        <v>64</v>
      </c>
      <c r="C16" s="581" t="s">
        <v>4</v>
      </c>
      <c r="D16" s="581" t="s">
        <v>65</v>
      </c>
      <c r="E16" s="581" t="s">
        <v>27</v>
      </c>
      <c r="F16" s="577" t="s">
        <v>69</v>
      </c>
      <c r="G16" s="572" t="s">
        <v>70</v>
      </c>
      <c r="H16" s="572" t="s">
        <v>71</v>
      </c>
      <c r="I16" s="579" t="s">
        <v>72</v>
      </c>
      <c r="J16" s="580" t="s">
        <v>76</v>
      </c>
      <c r="K16" s="580"/>
      <c r="L16" s="572" t="s">
        <v>77</v>
      </c>
      <c r="M16" s="572"/>
      <c r="N16" s="573" t="s">
        <v>350</v>
      </c>
      <c r="O16" s="573" t="s">
        <v>26</v>
      </c>
    </row>
    <row r="17" spans="1:17" ht="44.25" customHeight="1" x14ac:dyDescent="0.2">
      <c r="A17" s="581"/>
      <c r="B17" s="581"/>
      <c r="C17" s="581"/>
      <c r="D17" s="581"/>
      <c r="E17" s="581"/>
      <c r="F17" s="578"/>
      <c r="G17" s="572"/>
      <c r="H17" s="572"/>
      <c r="I17" s="579"/>
      <c r="J17" s="398" t="s">
        <v>73</v>
      </c>
      <c r="K17" s="398" t="s">
        <v>74</v>
      </c>
      <c r="L17" s="398" t="s">
        <v>54</v>
      </c>
      <c r="M17" s="398" t="s">
        <v>75</v>
      </c>
      <c r="N17" s="574"/>
      <c r="O17" s="574"/>
    </row>
    <row r="18" spans="1:17" ht="12.75" x14ac:dyDescent="0.2">
      <c r="A18" s="397">
        <v>2</v>
      </c>
      <c r="B18" s="396"/>
      <c r="C18" s="396"/>
      <c r="D18" s="396"/>
      <c r="E18" s="396"/>
      <c r="F18" s="395" t="s">
        <v>10</v>
      </c>
      <c r="G18" s="394">
        <v>0</v>
      </c>
      <c r="H18" s="394">
        <v>0</v>
      </c>
      <c r="I18" s="394">
        <v>0</v>
      </c>
      <c r="J18" s="393">
        <f>J19+J88+J225+J345+J403+J410+J493</f>
        <v>4764158.45</v>
      </c>
      <c r="K18" s="393">
        <f>K19+K88+K225+K345+K403+K410+K493</f>
        <v>118607710.13</v>
      </c>
      <c r="L18" s="393">
        <f>L19+L88+L225+L345+L403+L410+L493</f>
        <v>0</v>
      </c>
      <c r="M18" s="393">
        <f>M19+M88+M225+M345+M403+M410+M493</f>
        <v>103434375.97</v>
      </c>
      <c r="N18" s="392">
        <f>SUBTOTAL(9,G18:M18)</f>
        <v>226806244.55000001</v>
      </c>
      <c r="O18" s="391">
        <v>100</v>
      </c>
      <c r="Q18" s="354"/>
    </row>
    <row r="19" spans="1:17" ht="12.75" x14ac:dyDescent="0.2">
      <c r="A19" s="345">
        <v>2</v>
      </c>
      <c r="B19" s="344">
        <v>1</v>
      </c>
      <c r="C19" s="343"/>
      <c r="D19" s="343"/>
      <c r="E19" s="343"/>
      <c r="F19" s="342" t="s">
        <v>351</v>
      </c>
      <c r="G19" s="389">
        <v>0</v>
      </c>
      <c r="H19" s="389">
        <v>0</v>
      </c>
      <c r="I19" s="389">
        <v>0</v>
      </c>
      <c r="J19" s="390">
        <f>J20+J48+J64+J71+J79</f>
        <v>2397426.5299999998</v>
      </c>
      <c r="K19" s="390">
        <f>K20+K48+K64+K71+K79</f>
        <v>50915667.25</v>
      </c>
      <c r="L19" s="389">
        <v>0</v>
      </c>
      <c r="M19" s="390">
        <f>M20+M48+M64+M71+M79</f>
        <v>77425342.769999996</v>
      </c>
      <c r="N19" s="389">
        <f>SUM(G19:M19)</f>
        <v>130738436.55</v>
      </c>
      <c r="O19" s="340">
        <v>60.533128831574572</v>
      </c>
    </row>
    <row r="20" spans="1:17" ht="12.75" x14ac:dyDescent="0.2">
      <c r="A20" s="336">
        <v>2</v>
      </c>
      <c r="B20" s="335">
        <v>1</v>
      </c>
      <c r="C20" s="335">
        <v>1</v>
      </c>
      <c r="D20" s="335"/>
      <c r="E20" s="335"/>
      <c r="F20" s="334" t="s">
        <v>80</v>
      </c>
      <c r="G20" s="366">
        <v>0</v>
      </c>
      <c r="H20" s="366">
        <v>0</v>
      </c>
      <c r="I20" s="366">
        <v>0</v>
      </c>
      <c r="J20" s="388">
        <f>J21+J28+J37+J39+J41</f>
        <v>1549746.77</v>
      </c>
      <c r="K20" s="388">
        <f>K21+K28+K37+K39+K41</f>
        <v>28824647.409999993</v>
      </c>
      <c r="L20" s="366">
        <v>0</v>
      </c>
      <c r="M20" s="388">
        <f>M21+M28+M37+M39+M41</f>
        <v>57506130.219999999</v>
      </c>
      <c r="N20" s="366">
        <f>SUM(G20:M20)</f>
        <v>87880524.399999991</v>
      </c>
      <c r="O20" s="332">
        <v>40.439700370404381</v>
      </c>
    </row>
    <row r="21" spans="1:17" ht="12.75" x14ac:dyDescent="0.2">
      <c r="A21" s="326">
        <v>2</v>
      </c>
      <c r="B21" s="325">
        <v>1</v>
      </c>
      <c r="C21" s="325">
        <v>1</v>
      </c>
      <c r="D21" s="325">
        <v>1</v>
      </c>
      <c r="E21" s="325"/>
      <c r="F21" s="324" t="s">
        <v>81</v>
      </c>
      <c r="G21" s="323">
        <f t="shared" ref="G21:M21" si="0">SUM(G22:G27)</f>
        <v>0</v>
      </c>
      <c r="H21" s="323">
        <f t="shared" si="0"/>
        <v>0</v>
      </c>
      <c r="I21" s="323">
        <f t="shared" si="0"/>
        <v>0</v>
      </c>
      <c r="J21" s="323">
        <f t="shared" si="0"/>
        <v>1430535.48</v>
      </c>
      <c r="K21" s="323">
        <f t="shared" si="0"/>
        <v>26607366.839999992</v>
      </c>
      <c r="L21" s="323">
        <f t="shared" si="0"/>
        <v>0</v>
      </c>
      <c r="M21" s="323">
        <f t="shared" si="0"/>
        <v>49046310.799999997</v>
      </c>
      <c r="N21" s="323">
        <f>SUM(J21:M21)</f>
        <v>77084213.11999999</v>
      </c>
      <c r="O21" s="346">
        <v>36.158234907219267</v>
      </c>
    </row>
    <row r="22" spans="1:17" ht="12.75" x14ac:dyDescent="0.2">
      <c r="A22" s="347">
        <v>2</v>
      </c>
      <c r="B22" s="330">
        <v>1</v>
      </c>
      <c r="C22" s="330">
        <v>1</v>
      </c>
      <c r="D22" s="330">
        <v>1</v>
      </c>
      <c r="E22" s="330" t="s">
        <v>309</v>
      </c>
      <c r="F22" s="353" t="s">
        <v>352</v>
      </c>
      <c r="G22" s="328"/>
      <c r="H22" s="328"/>
      <c r="I22" s="328"/>
      <c r="J22" s="339">
        <v>1430535.48</v>
      </c>
      <c r="K22" s="339">
        <v>26607366.839999992</v>
      </c>
      <c r="L22" s="339"/>
      <c r="M22" s="339">
        <f>46404909.16+2641401.64</f>
        <v>49046310.799999997</v>
      </c>
      <c r="N22" s="328">
        <f t="shared" ref="N22:N36" si="1">SUBTOTAL(9,G22:M22)</f>
        <v>77084213.11999999</v>
      </c>
      <c r="O22" s="327">
        <f t="shared" ref="O22:O27" si="2">IFERROR(N22/$N$18*100,"0.00")</f>
        <v>33.986812520502092</v>
      </c>
    </row>
    <row r="23" spans="1:17" ht="12.75" x14ac:dyDescent="0.2">
      <c r="A23" s="347">
        <v>2</v>
      </c>
      <c r="B23" s="330">
        <v>1</v>
      </c>
      <c r="C23" s="330">
        <v>1</v>
      </c>
      <c r="D23" s="330">
        <v>1</v>
      </c>
      <c r="E23" s="330" t="s">
        <v>310</v>
      </c>
      <c r="F23" s="353" t="s">
        <v>82</v>
      </c>
      <c r="G23" s="328"/>
      <c r="H23" s="328"/>
      <c r="I23" s="328"/>
      <c r="J23" s="328"/>
      <c r="K23" s="328"/>
      <c r="L23" s="328"/>
      <c r="M23" s="328"/>
      <c r="N23" s="328">
        <f t="shared" si="1"/>
        <v>0</v>
      </c>
      <c r="O23" s="327">
        <f t="shared" si="2"/>
        <v>0</v>
      </c>
    </row>
    <row r="24" spans="1:17" ht="12.75" x14ac:dyDescent="0.2">
      <c r="A24" s="347">
        <v>2</v>
      </c>
      <c r="B24" s="330">
        <v>1</v>
      </c>
      <c r="C24" s="330">
        <v>1</v>
      </c>
      <c r="D24" s="330">
        <v>1</v>
      </c>
      <c r="E24" s="330" t="s">
        <v>311</v>
      </c>
      <c r="F24" s="353" t="s">
        <v>353</v>
      </c>
      <c r="G24" s="328"/>
      <c r="H24" s="328"/>
      <c r="I24" s="328"/>
      <c r="J24" s="328"/>
      <c r="K24" s="328"/>
      <c r="L24" s="328"/>
      <c r="M24" s="328"/>
      <c r="N24" s="328">
        <f t="shared" si="1"/>
        <v>0</v>
      </c>
      <c r="O24" s="327">
        <f t="shared" si="2"/>
        <v>0</v>
      </c>
    </row>
    <row r="25" spans="1:17" ht="12.75" x14ac:dyDescent="0.2">
      <c r="A25" s="347">
        <v>2</v>
      </c>
      <c r="B25" s="330">
        <v>1</v>
      </c>
      <c r="C25" s="330">
        <v>1</v>
      </c>
      <c r="D25" s="330">
        <v>1</v>
      </c>
      <c r="E25" s="330" t="s">
        <v>312</v>
      </c>
      <c r="F25" s="353" t="s">
        <v>83</v>
      </c>
      <c r="G25" s="328"/>
      <c r="H25" s="328"/>
      <c r="I25" s="328"/>
      <c r="J25" s="328"/>
      <c r="K25" s="328"/>
      <c r="L25" s="328"/>
      <c r="M25" s="328"/>
      <c r="N25" s="328">
        <f t="shared" si="1"/>
        <v>0</v>
      </c>
      <c r="O25" s="327">
        <f t="shared" si="2"/>
        <v>0</v>
      </c>
    </row>
    <row r="26" spans="1:17" ht="12.75" x14ac:dyDescent="0.2">
      <c r="A26" s="347">
        <v>2</v>
      </c>
      <c r="B26" s="330">
        <v>1</v>
      </c>
      <c r="C26" s="330">
        <v>1</v>
      </c>
      <c r="D26" s="330">
        <v>1</v>
      </c>
      <c r="E26" s="330" t="s">
        <v>316</v>
      </c>
      <c r="F26" s="353" t="s">
        <v>84</v>
      </c>
      <c r="G26" s="328"/>
      <c r="H26" s="328"/>
      <c r="I26" s="328"/>
      <c r="J26" s="328"/>
      <c r="K26" s="328"/>
      <c r="L26" s="328"/>
      <c r="M26" s="328"/>
      <c r="N26" s="328">
        <f t="shared" si="1"/>
        <v>0</v>
      </c>
      <c r="O26" s="327">
        <f t="shared" si="2"/>
        <v>0</v>
      </c>
    </row>
    <row r="27" spans="1:17" ht="12.75" x14ac:dyDescent="0.2">
      <c r="A27" s="347">
        <v>2</v>
      </c>
      <c r="B27" s="330">
        <v>1</v>
      </c>
      <c r="C27" s="330">
        <v>1</v>
      </c>
      <c r="D27" s="330">
        <v>1</v>
      </c>
      <c r="E27" s="330" t="s">
        <v>354</v>
      </c>
      <c r="F27" s="353" t="s">
        <v>355</v>
      </c>
      <c r="G27" s="328"/>
      <c r="H27" s="328"/>
      <c r="I27" s="328"/>
      <c r="J27" s="328"/>
      <c r="K27" s="328"/>
      <c r="L27" s="328"/>
      <c r="M27" s="328"/>
      <c r="N27" s="328">
        <f t="shared" si="1"/>
        <v>0</v>
      </c>
      <c r="O27" s="327">
        <f t="shared" si="2"/>
        <v>0</v>
      </c>
    </row>
    <row r="28" spans="1:17" ht="12.75" x14ac:dyDescent="0.2">
      <c r="A28" s="326">
        <v>2</v>
      </c>
      <c r="B28" s="325">
        <v>1</v>
      </c>
      <c r="C28" s="325">
        <v>1</v>
      </c>
      <c r="D28" s="325">
        <v>2</v>
      </c>
      <c r="E28" s="325"/>
      <c r="F28" s="324" t="s">
        <v>85</v>
      </c>
      <c r="G28" s="323">
        <f>SUM(G29:G36)</f>
        <v>0</v>
      </c>
      <c r="H28" s="323">
        <f>SUM(H29:H36)</f>
        <v>0</v>
      </c>
      <c r="I28" s="323">
        <f>SUM(I29:I36)</f>
        <v>0</v>
      </c>
      <c r="J28" s="323">
        <f>SUM(J29:J36)</f>
        <v>0</v>
      </c>
      <c r="K28" s="323">
        <f>SUM(K29:K36)</f>
        <v>0</v>
      </c>
      <c r="L28" s="323">
        <f>SUM(L29:L35)</f>
        <v>0</v>
      </c>
      <c r="M28" s="323">
        <f>SUM(M29:M36)</f>
        <v>2247809.4</v>
      </c>
      <c r="N28" s="323">
        <f t="shared" si="1"/>
        <v>2247809.4</v>
      </c>
      <c r="O28" s="346">
        <v>0.29266266717761369</v>
      </c>
    </row>
    <row r="29" spans="1:17" ht="12.75" x14ac:dyDescent="0.2">
      <c r="A29" s="347">
        <v>2</v>
      </c>
      <c r="B29" s="330">
        <v>1</v>
      </c>
      <c r="C29" s="330">
        <v>1</v>
      </c>
      <c r="D29" s="330">
        <v>2</v>
      </c>
      <c r="E29" s="330" t="s">
        <v>309</v>
      </c>
      <c r="F29" s="353" t="s">
        <v>86</v>
      </c>
      <c r="G29" s="328"/>
      <c r="H29" s="328"/>
      <c r="I29" s="328"/>
      <c r="J29" s="328"/>
      <c r="K29" s="328"/>
      <c r="L29" s="328"/>
      <c r="M29" s="339"/>
      <c r="N29" s="328">
        <f t="shared" si="1"/>
        <v>0</v>
      </c>
      <c r="O29" s="327">
        <f t="shared" ref="O29:O36" si="3">IFERROR(N29/$N$18*100,"0.00")</f>
        <v>0</v>
      </c>
    </row>
    <row r="30" spans="1:17" ht="12.75" x14ac:dyDescent="0.2">
      <c r="A30" s="347">
        <v>2</v>
      </c>
      <c r="B30" s="330">
        <v>1</v>
      </c>
      <c r="C30" s="330">
        <v>1</v>
      </c>
      <c r="D30" s="330">
        <v>2</v>
      </c>
      <c r="E30" s="330" t="s">
        <v>310</v>
      </c>
      <c r="F30" s="353" t="s">
        <v>87</v>
      </c>
      <c r="G30" s="328"/>
      <c r="H30" s="328"/>
      <c r="I30" s="328"/>
      <c r="J30" s="328"/>
      <c r="K30" s="328"/>
      <c r="L30" s="328"/>
      <c r="M30" s="328"/>
      <c r="N30" s="328">
        <f t="shared" si="1"/>
        <v>0</v>
      </c>
      <c r="O30" s="327">
        <f t="shared" si="3"/>
        <v>0</v>
      </c>
    </row>
    <row r="31" spans="1:17" ht="12.75" x14ac:dyDescent="0.2">
      <c r="A31" s="347">
        <v>2</v>
      </c>
      <c r="B31" s="330">
        <v>1</v>
      </c>
      <c r="C31" s="330">
        <v>1</v>
      </c>
      <c r="D31" s="330">
        <v>2</v>
      </c>
      <c r="E31" s="330" t="s">
        <v>311</v>
      </c>
      <c r="F31" s="353" t="s">
        <v>43</v>
      </c>
      <c r="G31" s="328"/>
      <c r="H31" s="328"/>
      <c r="I31" s="328"/>
      <c r="J31" s="339"/>
      <c r="K31" s="339"/>
      <c r="L31" s="328"/>
      <c r="M31" s="328">
        <v>150000</v>
      </c>
      <c r="N31" s="328">
        <f t="shared" si="1"/>
        <v>150000</v>
      </c>
      <c r="O31" s="327">
        <f t="shared" si="3"/>
        <v>6.6135745202964252E-2</v>
      </c>
    </row>
    <row r="32" spans="1:17" ht="12.75" x14ac:dyDescent="0.2">
      <c r="A32" s="347">
        <v>2</v>
      </c>
      <c r="B32" s="330">
        <v>1</v>
      </c>
      <c r="C32" s="330">
        <v>1</v>
      </c>
      <c r="D32" s="330">
        <v>2</v>
      </c>
      <c r="E32" s="330" t="s">
        <v>312</v>
      </c>
      <c r="F32" s="353" t="s">
        <v>88</v>
      </c>
      <c r="G32" s="328"/>
      <c r="H32" s="328"/>
      <c r="I32" s="328"/>
      <c r="J32" s="328"/>
      <c r="K32" s="328"/>
      <c r="L32" s="328"/>
      <c r="M32" s="328"/>
      <c r="N32" s="328">
        <f t="shared" si="1"/>
        <v>0</v>
      </c>
      <c r="O32" s="327">
        <f t="shared" si="3"/>
        <v>0</v>
      </c>
    </row>
    <row r="33" spans="1:58" ht="12.75" x14ac:dyDescent="0.2">
      <c r="A33" s="347">
        <v>2</v>
      </c>
      <c r="B33" s="330">
        <v>1</v>
      </c>
      <c r="C33" s="330">
        <v>1</v>
      </c>
      <c r="D33" s="330">
        <v>2</v>
      </c>
      <c r="E33" s="330" t="s">
        <v>316</v>
      </c>
      <c r="F33" s="353" t="s">
        <v>89</v>
      </c>
      <c r="G33" s="328"/>
      <c r="H33" s="328"/>
      <c r="I33" s="328"/>
      <c r="J33" s="328"/>
      <c r="K33" s="328"/>
      <c r="L33" s="328"/>
      <c r="M33" s="328"/>
      <c r="N33" s="328">
        <f t="shared" si="1"/>
        <v>0</v>
      </c>
      <c r="O33" s="327">
        <f t="shared" si="3"/>
        <v>0</v>
      </c>
    </row>
    <row r="34" spans="1:58" ht="12.75" x14ac:dyDescent="0.2">
      <c r="A34" s="347">
        <v>2</v>
      </c>
      <c r="B34" s="330">
        <v>1</v>
      </c>
      <c r="C34" s="330">
        <v>1</v>
      </c>
      <c r="D34" s="330">
        <v>2</v>
      </c>
      <c r="E34" s="330" t="s">
        <v>354</v>
      </c>
      <c r="F34" s="353" t="s">
        <v>90</v>
      </c>
      <c r="G34" s="328"/>
      <c r="H34" s="328"/>
      <c r="I34" s="328"/>
      <c r="J34" s="328"/>
      <c r="K34" s="328"/>
      <c r="L34" s="328"/>
      <c r="M34" s="328"/>
      <c r="N34" s="328">
        <f t="shared" si="1"/>
        <v>0</v>
      </c>
      <c r="O34" s="327">
        <f t="shared" si="3"/>
        <v>0</v>
      </c>
    </row>
    <row r="35" spans="1:58" ht="12.75" x14ac:dyDescent="0.2">
      <c r="A35" s="347">
        <v>2</v>
      </c>
      <c r="B35" s="330">
        <v>1</v>
      </c>
      <c r="C35" s="330">
        <v>1</v>
      </c>
      <c r="D35" s="330">
        <v>2</v>
      </c>
      <c r="E35" s="330" t="s">
        <v>356</v>
      </c>
      <c r="F35" s="353" t="s">
        <v>45</v>
      </c>
      <c r="G35" s="328"/>
      <c r="H35" s="328"/>
      <c r="I35" s="328"/>
      <c r="J35" s="328"/>
      <c r="K35" s="328"/>
      <c r="L35" s="328"/>
      <c r="M35" s="328"/>
      <c r="N35" s="328">
        <f t="shared" si="1"/>
        <v>0</v>
      </c>
      <c r="O35" s="327">
        <f t="shared" si="3"/>
        <v>0</v>
      </c>
    </row>
    <row r="36" spans="1:58" ht="12.75" x14ac:dyDescent="0.2">
      <c r="A36" s="347">
        <v>2</v>
      </c>
      <c r="B36" s="330">
        <v>1</v>
      </c>
      <c r="C36" s="330">
        <v>1</v>
      </c>
      <c r="D36" s="330">
        <v>2</v>
      </c>
      <c r="E36" s="330" t="s">
        <v>361</v>
      </c>
      <c r="F36" s="353" t="s">
        <v>1346</v>
      </c>
      <c r="G36" s="328"/>
      <c r="H36" s="328"/>
      <c r="I36" s="328"/>
      <c r="J36" s="328"/>
      <c r="K36" s="328"/>
      <c r="L36" s="17"/>
      <c r="M36" s="328">
        <v>2097809.4</v>
      </c>
      <c r="N36" s="328">
        <f t="shared" si="1"/>
        <v>2097809.4</v>
      </c>
      <c r="O36" s="327">
        <f t="shared" si="3"/>
        <v>0.92493458641855542</v>
      </c>
      <c r="AS36" s="17"/>
      <c r="AT36" s="17"/>
      <c r="AU36" s="17"/>
      <c r="AV36" s="17"/>
      <c r="AW36" s="17"/>
      <c r="AX36" s="17"/>
      <c r="AY36" s="17"/>
      <c r="AZ36" s="17"/>
      <c r="BA36" s="17"/>
      <c r="BB36" s="17"/>
      <c r="BC36" s="17"/>
      <c r="BD36" s="17"/>
      <c r="BE36" s="17"/>
      <c r="BF36" s="17"/>
    </row>
    <row r="37" spans="1:58" ht="12.75" x14ac:dyDescent="0.2">
      <c r="A37" s="326">
        <v>2</v>
      </c>
      <c r="B37" s="325">
        <v>1</v>
      </c>
      <c r="C37" s="325">
        <v>1</v>
      </c>
      <c r="D37" s="325">
        <v>3</v>
      </c>
      <c r="E37" s="325"/>
      <c r="F37" s="324" t="s">
        <v>91</v>
      </c>
      <c r="G37" s="323">
        <f t="shared" ref="G37:N37" si="4">G38</f>
        <v>0</v>
      </c>
      <c r="H37" s="323">
        <f t="shared" si="4"/>
        <v>0</v>
      </c>
      <c r="I37" s="323">
        <f t="shared" si="4"/>
        <v>0</v>
      </c>
      <c r="J37" s="323">
        <f t="shared" si="4"/>
        <v>0</v>
      </c>
      <c r="K37" s="323">
        <f t="shared" si="4"/>
        <v>0</v>
      </c>
      <c r="L37" s="323">
        <f t="shared" si="4"/>
        <v>0</v>
      </c>
      <c r="M37" s="323">
        <f t="shared" si="4"/>
        <v>0</v>
      </c>
      <c r="N37" s="323">
        <f t="shared" si="4"/>
        <v>0</v>
      </c>
      <c r="O37" s="346">
        <v>0</v>
      </c>
    </row>
    <row r="38" spans="1:58" ht="12.75" x14ac:dyDescent="0.2">
      <c r="A38" s="347">
        <v>2</v>
      </c>
      <c r="B38" s="330">
        <v>1</v>
      </c>
      <c r="C38" s="330">
        <v>1</v>
      </c>
      <c r="D38" s="330">
        <v>3</v>
      </c>
      <c r="E38" s="330" t="s">
        <v>309</v>
      </c>
      <c r="F38" s="353" t="s">
        <v>91</v>
      </c>
      <c r="G38" s="328"/>
      <c r="H38" s="328"/>
      <c r="I38" s="328"/>
      <c r="J38" s="328"/>
      <c r="K38" s="328"/>
      <c r="L38" s="328"/>
      <c r="M38" s="328"/>
      <c r="N38" s="328">
        <f>SUBTOTAL(9,G38:M38)</f>
        <v>0</v>
      </c>
      <c r="O38" s="327">
        <f>IFERROR(N38/$N$18*100,"0.00")</f>
        <v>0</v>
      </c>
    </row>
    <row r="39" spans="1:58" ht="12.75" x14ac:dyDescent="0.2">
      <c r="A39" s="326">
        <v>2</v>
      </c>
      <c r="B39" s="325">
        <v>1</v>
      </c>
      <c r="C39" s="325">
        <v>1</v>
      </c>
      <c r="D39" s="325">
        <v>4</v>
      </c>
      <c r="E39" s="325"/>
      <c r="F39" s="324" t="s">
        <v>357</v>
      </c>
      <c r="G39" s="323">
        <f t="shared" ref="G39:N39" si="5">G40</f>
        <v>0</v>
      </c>
      <c r="H39" s="323">
        <f t="shared" si="5"/>
        <v>0</v>
      </c>
      <c r="I39" s="323">
        <f t="shared" si="5"/>
        <v>0</v>
      </c>
      <c r="J39" s="323">
        <f t="shared" si="5"/>
        <v>119211.29</v>
      </c>
      <c r="K39" s="323">
        <f t="shared" si="5"/>
        <v>2217280.5699999998</v>
      </c>
      <c r="L39" s="323">
        <f t="shared" si="5"/>
        <v>0</v>
      </c>
      <c r="M39" s="323">
        <f t="shared" si="5"/>
        <v>4262010.0199999996</v>
      </c>
      <c r="N39" s="323">
        <f t="shared" si="5"/>
        <v>6598501.879999999</v>
      </c>
      <c r="O39" s="327">
        <f>IFERROR(N39/$N$18*100,"0.00")</f>
        <v>2.9093122603797368</v>
      </c>
    </row>
    <row r="40" spans="1:58" ht="12.75" x14ac:dyDescent="0.2">
      <c r="A40" s="347">
        <v>2</v>
      </c>
      <c r="B40" s="330">
        <v>1</v>
      </c>
      <c r="C40" s="330">
        <v>1</v>
      </c>
      <c r="D40" s="330">
        <v>4</v>
      </c>
      <c r="E40" s="330" t="s">
        <v>309</v>
      </c>
      <c r="F40" s="353" t="s">
        <v>357</v>
      </c>
      <c r="G40" s="328"/>
      <c r="H40" s="328"/>
      <c r="I40" s="328"/>
      <c r="J40" s="339">
        <f>J22/12</f>
        <v>119211.29</v>
      </c>
      <c r="K40" s="387">
        <v>2217280.5699999998</v>
      </c>
      <c r="L40" s="328"/>
      <c r="M40" s="328">
        <v>4262010.0199999996</v>
      </c>
      <c r="N40" s="328">
        <f>SUBTOTAL(9,G40:M40)</f>
        <v>6598501.879999999</v>
      </c>
      <c r="O40" s="327">
        <f>IFERROR(N40/$N$18*100,"0.00")</f>
        <v>2.9093122603797368</v>
      </c>
    </row>
    <row r="41" spans="1:58" ht="12.75" x14ac:dyDescent="0.2">
      <c r="A41" s="326">
        <v>2</v>
      </c>
      <c r="B41" s="325">
        <v>1</v>
      </c>
      <c r="C41" s="325">
        <v>1</v>
      </c>
      <c r="D41" s="325">
        <v>5</v>
      </c>
      <c r="E41" s="325"/>
      <c r="F41" s="324" t="s">
        <v>358</v>
      </c>
      <c r="G41" s="323">
        <f t="shared" ref="G41:N41" si="6">SUM(G42:G45)</f>
        <v>0</v>
      </c>
      <c r="H41" s="323">
        <f t="shared" si="6"/>
        <v>0</v>
      </c>
      <c r="I41" s="323">
        <f t="shared" si="6"/>
        <v>0</v>
      </c>
      <c r="J41" s="323">
        <f t="shared" si="6"/>
        <v>0</v>
      </c>
      <c r="K41" s="323">
        <f t="shared" si="6"/>
        <v>0</v>
      </c>
      <c r="L41" s="323">
        <f t="shared" si="6"/>
        <v>0</v>
      </c>
      <c r="M41" s="323">
        <f t="shared" si="6"/>
        <v>1950000</v>
      </c>
      <c r="N41" s="323">
        <f t="shared" si="6"/>
        <v>1950000</v>
      </c>
      <c r="O41" s="346">
        <v>0.95115366832724435</v>
      </c>
    </row>
    <row r="42" spans="1:58" ht="12.75" x14ac:dyDescent="0.2">
      <c r="A42" s="347">
        <v>2</v>
      </c>
      <c r="B42" s="330">
        <v>1</v>
      </c>
      <c r="C42" s="330">
        <v>1</v>
      </c>
      <c r="D42" s="330">
        <v>5</v>
      </c>
      <c r="E42" s="330" t="s">
        <v>309</v>
      </c>
      <c r="F42" s="386" t="s">
        <v>1345</v>
      </c>
      <c r="G42" s="328"/>
      <c r="H42" s="328"/>
      <c r="I42" s="328"/>
      <c r="J42" s="328"/>
      <c r="K42" s="328"/>
      <c r="L42" s="328"/>
      <c r="M42" s="328"/>
      <c r="N42" s="328">
        <f>SUBTOTAL(9,G42:M42)</f>
        <v>0</v>
      </c>
      <c r="O42" s="327">
        <f>IFERROR(N42/$N$18*100,"0.00")</f>
        <v>0</v>
      </c>
    </row>
    <row r="43" spans="1:58" ht="12.75" x14ac:dyDescent="0.2">
      <c r="A43" s="347">
        <v>2</v>
      </c>
      <c r="B43" s="330">
        <v>1</v>
      </c>
      <c r="C43" s="330">
        <v>1</v>
      </c>
      <c r="D43" s="330">
        <v>5</v>
      </c>
      <c r="E43" s="330" t="s">
        <v>310</v>
      </c>
      <c r="F43" s="353" t="s">
        <v>92</v>
      </c>
      <c r="G43" s="328"/>
      <c r="H43" s="328"/>
      <c r="I43" s="328"/>
      <c r="J43" s="328"/>
      <c r="K43" s="328"/>
      <c r="L43" s="328"/>
      <c r="M43" s="339">
        <v>1700000</v>
      </c>
      <c r="N43" s="328">
        <f>SUBTOTAL(9,G43:M43)</f>
        <v>1700000</v>
      </c>
      <c r="O43" s="327">
        <f>IFERROR(N43/$N$18*100,"0.00")</f>
        <v>0.74953844563359484</v>
      </c>
    </row>
    <row r="44" spans="1:58" ht="12.75" x14ac:dyDescent="0.2">
      <c r="A44" s="347">
        <v>2</v>
      </c>
      <c r="B44" s="330">
        <v>1</v>
      </c>
      <c r="C44" s="330">
        <v>1</v>
      </c>
      <c r="D44" s="330">
        <v>5</v>
      </c>
      <c r="E44" s="330" t="s">
        <v>311</v>
      </c>
      <c r="F44" s="353" t="s">
        <v>359</v>
      </c>
      <c r="G44" s="328"/>
      <c r="H44" s="328"/>
      <c r="I44" s="328"/>
      <c r="J44" s="328"/>
      <c r="K44" s="328"/>
      <c r="L44" s="328"/>
      <c r="M44" s="339">
        <v>250000</v>
      </c>
      <c r="N44" s="328">
        <f>SUBTOTAL(9,G44:M44)</f>
        <v>250000</v>
      </c>
      <c r="O44" s="327">
        <f>IFERROR(N44/$N$18*100,"0.00")</f>
        <v>0.11022624200494043</v>
      </c>
    </row>
    <row r="45" spans="1:58" ht="12.75" x14ac:dyDescent="0.2">
      <c r="A45" s="347">
        <v>2</v>
      </c>
      <c r="B45" s="330">
        <v>1</v>
      </c>
      <c r="C45" s="330">
        <v>1</v>
      </c>
      <c r="D45" s="330">
        <v>5</v>
      </c>
      <c r="E45" s="330" t="s">
        <v>312</v>
      </c>
      <c r="F45" s="353" t="s">
        <v>313</v>
      </c>
      <c r="G45" s="328"/>
      <c r="H45" s="328"/>
      <c r="I45" s="328"/>
      <c r="J45" s="328"/>
      <c r="K45" s="328"/>
      <c r="L45" s="328"/>
      <c r="M45" s="328"/>
      <c r="N45" s="328">
        <f>SUBTOTAL(9,G45:M45)</f>
        <v>0</v>
      </c>
      <c r="O45" s="327">
        <f>IFERROR(N45/$N$18*100,"0.00")</f>
        <v>0</v>
      </c>
    </row>
    <row r="46" spans="1:58" ht="12.75" x14ac:dyDescent="0.2">
      <c r="A46" s="326">
        <v>2</v>
      </c>
      <c r="B46" s="325">
        <v>1</v>
      </c>
      <c r="C46" s="325">
        <v>1</v>
      </c>
      <c r="D46" s="325">
        <v>6</v>
      </c>
      <c r="E46" s="325"/>
      <c r="F46" s="324" t="s">
        <v>360</v>
      </c>
      <c r="G46" s="323">
        <f t="shared" ref="G46:N46" si="7">G47</f>
        <v>0</v>
      </c>
      <c r="H46" s="323">
        <f t="shared" si="7"/>
        <v>0</v>
      </c>
      <c r="I46" s="323">
        <f t="shared" si="7"/>
        <v>0</v>
      </c>
      <c r="J46" s="323">
        <f t="shared" si="7"/>
        <v>0</v>
      </c>
      <c r="K46" s="323">
        <f t="shared" si="7"/>
        <v>0</v>
      </c>
      <c r="L46" s="323">
        <f t="shared" si="7"/>
        <v>0</v>
      </c>
      <c r="M46" s="323">
        <f t="shared" si="7"/>
        <v>0</v>
      </c>
      <c r="N46" s="323">
        <f t="shared" si="7"/>
        <v>0</v>
      </c>
      <c r="O46" s="346">
        <v>0</v>
      </c>
    </row>
    <row r="47" spans="1:58" ht="12.75" x14ac:dyDescent="0.2">
      <c r="A47" s="347">
        <v>2</v>
      </c>
      <c r="B47" s="330">
        <v>1</v>
      </c>
      <c r="C47" s="330">
        <v>1</v>
      </c>
      <c r="D47" s="330">
        <v>6</v>
      </c>
      <c r="E47" s="330" t="s">
        <v>309</v>
      </c>
      <c r="F47" s="353" t="s">
        <v>360</v>
      </c>
      <c r="G47" s="328"/>
      <c r="H47" s="328"/>
      <c r="I47" s="328"/>
      <c r="J47" s="328"/>
      <c r="K47" s="328"/>
      <c r="L47" s="328"/>
      <c r="M47" s="328"/>
      <c r="N47" s="328">
        <f>SUBTOTAL(9,G47:M47)</f>
        <v>0</v>
      </c>
      <c r="O47" s="327">
        <f>IFERROR(N47/$N$18*100,"0.00")</f>
        <v>0</v>
      </c>
    </row>
    <row r="48" spans="1:58" ht="12.75" x14ac:dyDescent="0.2">
      <c r="A48" s="336">
        <v>2</v>
      </c>
      <c r="B48" s="335">
        <v>1</v>
      </c>
      <c r="C48" s="335">
        <v>2</v>
      </c>
      <c r="D48" s="335"/>
      <c r="E48" s="335"/>
      <c r="F48" s="334" t="s">
        <v>28</v>
      </c>
      <c r="G48" s="333">
        <f t="shared" ref="G48:N48" si="8">+G49+G51+G62</f>
        <v>0</v>
      </c>
      <c r="H48" s="333">
        <f t="shared" si="8"/>
        <v>0</v>
      </c>
      <c r="I48" s="333">
        <f t="shared" si="8"/>
        <v>0</v>
      </c>
      <c r="J48" s="333">
        <f t="shared" si="8"/>
        <v>641148.46</v>
      </c>
      <c r="K48" s="333">
        <f t="shared" si="8"/>
        <v>18615540</v>
      </c>
      <c r="L48" s="333">
        <f t="shared" si="8"/>
        <v>0</v>
      </c>
      <c r="M48" s="333">
        <f t="shared" si="8"/>
        <v>13108846.779999999</v>
      </c>
      <c r="N48" s="333">
        <f t="shared" si="8"/>
        <v>32365535.240000002</v>
      </c>
      <c r="O48" s="332">
        <v>14.901405148669669</v>
      </c>
    </row>
    <row r="49" spans="1:15" ht="12.75" x14ac:dyDescent="0.2">
      <c r="A49" s="326">
        <v>2</v>
      </c>
      <c r="B49" s="325">
        <v>1</v>
      </c>
      <c r="C49" s="325">
        <v>2</v>
      </c>
      <c r="D49" s="325">
        <v>1</v>
      </c>
      <c r="E49" s="325"/>
      <c r="F49" s="324" t="s">
        <v>93</v>
      </c>
      <c r="G49" s="323">
        <f t="shared" ref="G49:N49" si="9">G50</f>
        <v>0</v>
      </c>
      <c r="H49" s="323">
        <f t="shared" si="9"/>
        <v>0</v>
      </c>
      <c r="I49" s="323">
        <f t="shared" si="9"/>
        <v>0</v>
      </c>
      <c r="J49" s="323">
        <f t="shared" si="9"/>
        <v>0</v>
      </c>
      <c r="K49" s="323">
        <f t="shared" si="9"/>
        <v>0</v>
      </c>
      <c r="L49" s="323">
        <f t="shared" si="9"/>
        <v>0</v>
      </c>
      <c r="M49" s="323">
        <f t="shared" si="9"/>
        <v>0</v>
      </c>
      <c r="N49" s="323">
        <f t="shared" si="9"/>
        <v>0</v>
      </c>
      <c r="O49" s="346">
        <v>0</v>
      </c>
    </row>
    <row r="50" spans="1:15" ht="12.75" x14ac:dyDescent="0.2">
      <c r="A50" s="347">
        <v>2</v>
      </c>
      <c r="B50" s="330">
        <v>1</v>
      </c>
      <c r="C50" s="330">
        <v>2</v>
      </c>
      <c r="D50" s="330">
        <v>1</v>
      </c>
      <c r="E50" s="330" t="s">
        <v>309</v>
      </c>
      <c r="F50" s="353" t="s">
        <v>93</v>
      </c>
      <c r="G50" s="328"/>
      <c r="H50" s="328"/>
      <c r="I50" s="328"/>
      <c r="J50" s="328"/>
      <c r="K50" s="328"/>
      <c r="L50" s="328"/>
      <c r="M50" s="328"/>
      <c r="N50" s="328">
        <f>SUBTOTAL(9,G50:M50)</f>
        <v>0</v>
      </c>
      <c r="O50" s="327">
        <f>IFERROR(N50/$N$18*100,"0.00")</f>
        <v>0</v>
      </c>
    </row>
    <row r="51" spans="1:15" ht="12.75" x14ac:dyDescent="0.2">
      <c r="A51" s="326">
        <v>2</v>
      </c>
      <c r="B51" s="325">
        <v>1</v>
      </c>
      <c r="C51" s="325">
        <v>2</v>
      </c>
      <c r="D51" s="325">
        <v>2</v>
      </c>
      <c r="E51" s="325"/>
      <c r="F51" s="324" t="s">
        <v>94</v>
      </c>
      <c r="G51" s="323">
        <f t="shared" ref="G51:N51" si="10">SUM(G52:G61)</f>
        <v>0</v>
      </c>
      <c r="H51" s="323">
        <f t="shared" si="10"/>
        <v>0</v>
      </c>
      <c r="I51" s="323">
        <f t="shared" si="10"/>
        <v>0</v>
      </c>
      <c r="J51" s="323">
        <f t="shared" si="10"/>
        <v>641148.46</v>
      </c>
      <c r="K51" s="323">
        <f t="shared" si="10"/>
        <v>18615540</v>
      </c>
      <c r="L51" s="323">
        <f t="shared" si="10"/>
        <v>0</v>
      </c>
      <c r="M51" s="323">
        <f t="shared" si="10"/>
        <v>13108846.779999999</v>
      </c>
      <c r="N51" s="323">
        <f t="shared" si="10"/>
        <v>32365535.240000002</v>
      </c>
      <c r="O51" s="346">
        <v>14.901405148669669</v>
      </c>
    </row>
    <row r="52" spans="1:15" ht="12.75" x14ac:dyDescent="0.2">
      <c r="A52" s="347">
        <v>2</v>
      </c>
      <c r="B52" s="330">
        <v>1</v>
      </c>
      <c r="C52" s="330">
        <v>2</v>
      </c>
      <c r="D52" s="330">
        <v>2</v>
      </c>
      <c r="E52" s="330" t="s">
        <v>309</v>
      </c>
      <c r="F52" s="353" t="s">
        <v>95</v>
      </c>
      <c r="G52" s="328"/>
      <c r="H52" s="328"/>
      <c r="I52" s="328"/>
      <c r="J52" s="328"/>
      <c r="K52" s="328"/>
      <c r="L52" s="328"/>
      <c r="M52" s="328"/>
      <c r="N52" s="328">
        <f t="shared" ref="N52:N61" si="11">SUBTOTAL(9,G52:M52)</f>
        <v>0</v>
      </c>
      <c r="O52" s="327">
        <f t="shared" ref="O52:O61" si="12">IFERROR(N52/$N$18*100,"0.00")</f>
        <v>0</v>
      </c>
    </row>
    <row r="53" spans="1:15" ht="12.75" x14ac:dyDescent="0.2">
      <c r="A53" s="347">
        <v>2</v>
      </c>
      <c r="B53" s="330">
        <v>1</v>
      </c>
      <c r="C53" s="330">
        <v>2</v>
      </c>
      <c r="D53" s="330">
        <v>2</v>
      </c>
      <c r="E53" s="330" t="s">
        <v>310</v>
      </c>
      <c r="F53" s="353" t="s">
        <v>96</v>
      </c>
      <c r="G53" s="328"/>
      <c r="H53" s="328"/>
      <c r="I53" s="328"/>
      <c r="J53" s="328"/>
      <c r="K53" s="328"/>
      <c r="L53" s="328"/>
      <c r="M53" s="328"/>
      <c r="N53" s="328">
        <f t="shared" si="11"/>
        <v>0</v>
      </c>
      <c r="O53" s="327">
        <f t="shared" si="12"/>
        <v>0</v>
      </c>
    </row>
    <row r="54" spans="1:15" ht="22.5" x14ac:dyDescent="0.2">
      <c r="A54" s="347">
        <v>2</v>
      </c>
      <c r="B54" s="330">
        <v>1</v>
      </c>
      <c r="C54" s="330">
        <v>2</v>
      </c>
      <c r="D54" s="330">
        <v>2</v>
      </c>
      <c r="E54" s="330" t="s">
        <v>311</v>
      </c>
      <c r="F54" s="329" t="s">
        <v>97</v>
      </c>
      <c r="G54" s="328"/>
      <c r="H54" s="328"/>
      <c r="I54" s="328"/>
      <c r="J54" s="328"/>
      <c r="K54" s="328"/>
      <c r="L54" s="328"/>
      <c r="M54" s="328"/>
      <c r="N54" s="328">
        <f t="shared" si="11"/>
        <v>0</v>
      </c>
      <c r="O54" s="327">
        <f t="shared" si="12"/>
        <v>0</v>
      </c>
    </row>
    <row r="55" spans="1:15" ht="12.75" x14ac:dyDescent="0.2">
      <c r="A55" s="347">
        <v>2</v>
      </c>
      <c r="B55" s="330">
        <v>1</v>
      </c>
      <c r="C55" s="330">
        <v>2</v>
      </c>
      <c r="D55" s="330">
        <v>2</v>
      </c>
      <c r="E55" s="330" t="s">
        <v>312</v>
      </c>
      <c r="F55" s="353" t="s">
        <v>98</v>
      </c>
      <c r="G55" s="328"/>
      <c r="H55" s="328"/>
      <c r="I55" s="328"/>
      <c r="J55" s="328"/>
      <c r="K55" s="328"/>
      <c r="L55" s="328"/>
      <c r="M55" s="328"/>
      <c r="N55" s="328">
        <f t="shared" si="11"/>
        <v>0</v>
      </c>
      <c r="O55" s="327">
        <f t="shared" si="12"/>
        <v>0</v>
      </c>
    </row>
    <row r="56" spans="1:15" ht="12.75" x14ac:dyDescent="0.2">
      <c r="A56" s="347">
        <v>2</v>
      </c>
      <c r="B56" s="330">
        <v>1</v>
      </c>
      <c r="C56" s="330">
        <v>2</v>
      </c>
      <c r="D56" s="330">
        <v>2</v>
      </c>
      <c r="E56" s="330" t="s">
        <v>316</v>
      </c>
      <c r="F56" s="353" t="s">
        <v>99</v>
      </c>
      <c r="G56" s="328"/>
      <c r="H56" s="328"/>
      <c r="I56" s="328"/>
      <c r="J56" s="339"/>
      <c r="K56" s="339"/>
      <c r="L56" s="339"/>
      <c r="M56" s="385">
        <v>1515540</v>
      </c>
      <c r="N56" s="328">
        <f t="shared" si="11"/>
        <v>1515540</v>
      </c>
      <c r="O56" s="327">
        <f t="shared" si="12"/>
        <v>0.66820911523266957</v>
      </c>
    </row>
    <row r="57" spans="1:15" ht="12.75" x14ac:dyDescent="0.2">
      <c r="A57" s="347">
        <v>2</v>
      </c>
      <c r="B57" s="330">
        <v>1</v>
      </c>
      <c r="C57" s="330">
        <v>2</v>
      </c>
      <c r="D57" s="330">
        <v>2</v>
      </c>
      <c r="E57" s="330" t="s">
        <v>354</v>
      </c>
      <c r="F57" s="353" t="s">
        <v>100</v>
      </c>
      <c r="G57" s="328"/>
      <c r="H57" s="328"/>
      <c r="I57" s="328"/>
      <c r="J57" s="339">
        <v>641148.46</v>
      </c>
      <c r="K57" s="339">
        <v>18615540</v>
      </c>
      <c r="L57" s="328"/>
      <c r="M57" s="339">
        <v>11293306.779999999</v>
      </c>
      <c r="N57" s="328">
        <f t="shared" si="11"/>
        <v>30549995.240000002</v>
      </c>
      <c r="O57" s="327">
        <f t="shared" si="12"/>
        <v>13.469644674296072</v>
      </c>
    </row>
    <row r="58" spans="1:15" ht="12.75" x14ac:dyDescent="0.2">
      <c r="A58" s="347">
        <v>2</v>
      </c>
      <c r="B58" s="330">
        <v>1</v>
      </c>
      <c r="C58" s="330">
        <v>2</v>
      </c>
      <c r="D58" s="330">
        <v>2</v>
      </c>
      <c r="E58" s="330" t="s">
        <v>356</v>
      </c>
      <c r="F58" s="353" t="s">
        <v>101</v>
      </c>
      <c r="G58" s="328"/>
      <c r="H58" s="328"/>
      <c r="I58" s="328"/>
      <c r="J58" s="328"/>
      <c r="K58" s="328"/>
      <c r="L58" s="328"/>
      <c r="M58" s="328"/>
      <c r="N58" s="328">
        <f t="shared" si="11"/>
        <v>0</v>
      </c>
      <c r="O58" s="327">
        <f t="shared" si="12"/>
        <v>0</v>
      </c>
    </row>
    <row r="59" spans="1:15" ht="12.75" x14ac:dyDescent="0.2">
      <c r="A59" s="347">
        <v>2</v>
      </c>
      <c r="B59" s="330">
        <v>1</v>
      </c>
      <c r="C59" s="330">
        <v>2</v>
      </c>
      <c r="D59" s="330">
        <v>2</v>
      </c>
      <c r="E59" s="330" t="s">
        <v>361</v>
      </c>
      <c r="F59" s="353" t="s">
        <v>102</v>
      </c>
      <c r="G59" s="328"/>
      <c r="H59" s="328"/>
      <c r="I59" s="328"/>
      <c r="J59" s="328"/>
      <c r="K59" s="328"/>
      <c r="L59" s="328"/>
      <c r="M59" s="328">
        <v>300000</v>
      </c>
      <c r="N59" s="328">
        <f t="shared" si="11"/>
        <v>300000</v>
      </c>
      <c r="O59" s="327">
        <f t="shared" si="12"/>
        <v>0.1322714904059285</v>
      </c>
    </row>
    <row r="60" spans="1:15" ht="12.75" x14ac:dyDescent="0.2">
      <c r="A60" s="347">
        <v>2</v>
      </c>
      <c r="B60" s="330">
        <v>1</v>
      </c>
      <c r="C60" s="330">
        <v>2</v>
      </c>
      <c r="D60" s="330">
        <v>2</v>
      </c>
      <c r="E60" s="330" t="s">
        <v>362</v>
      </c>
      <c r="F60" s="353" t="s">
        <v>103</v>
      </c>
      <c r="G60" s="328"/>
      <c r="H60" s="328"/>
      <c r="I60" s="328"/>
      <c r="J60" s="328"/>
      <c r="K60" s="328"/>
      <c r="L60" s="328"/>
      <c r="M60" s="328"/>
      <c r="N60" s="328">
        <f t="shared" si="11"/>
        <v>0</v>
      </c>
      <c r="O60" s="327">
        <f t="shared" si="12"/>
        <v>0</v>
      </c>
    </row>
    <row r="61" spans="1:15" ht="12.75" x14ac:dyDescent="0.2">
      <c r="A61" s="347">
        <v>2</v>
      </c>
      <c r="B61" s="330">
        <v>1</v>
      </c>
      <c r="C61" s="330">
        <v>2</v>
      </c>
      <c r="D61" s="330">
        <v>2</v>
      </c>
      <c r="E61" s="330" t="s">
        <v>363</v>
      </c>
      <c r="F61" s="329" t="s">
        <v>104</v>
      </c>
      <c r="G61" s="328"/>
      <c r="H61" s="328"/>
      <c r="I61" s="328"/>
      <c r="J61" s="328"/>
      <c r="K61" s="328"/>
      <c r="L61" s="328"/>
      <c r="M61" s="328"/>
      <c r="N61" s="328">
        <f t="shared" si="11"/>
        <v>0</v>
      </c>
      <c r="O61" s="327">
        <f t="shared" si="12"/>
        <v>0</v>
      </c>
    </row>
    <row r="62" spans="1:15" ht="12.75" x14ac:dyDescent="0.2">
      <c r="A62" s="326">
        <v>2</v>
      </c>
      <c r="B62" s="325">
        <v>1</v>
      </c>
      <c r="C62" s="325">
        <v>2</v>
      </c>
      <c r="D62" s="325">
        <v>3</v>
      </c>
      <c r="E62" s="325"/>
      <c r="F62" s="324" t="s">
        <v>44</v>
      </c>
      <c r="G62" s="323">
        <f t="shared" ref="G62:N62" si="13">G63</f>
        <v>0</v>
      </c>
      <c r="H62" s="323">
        <f t="shared" si="13"/>
        <v>0</v>
      </c>
      <c r="I62" s="323">
        <f t="shared" si="13"/>
        <v>0</v>
      </c>
      <c r="J62" s="323">
        <f t="shared" si="13"/>
        <v>0</v>
      </c>
      <c r="K62" s="323">
        <f t="shared" si="13"/>
        <v>0</v>
      </c>
      <c r="L62" s="323">
        <f t="shared" si="13"/>
        <v>0</v>
      </c>
      <c r="M62" s="323">
        <f t="shared" si="13"/>
        <v>0</v>
      </c>
      <c r="N62" s="323">
        <f t="shared" si="13"/>
        <v>0</v>
      </c>
      <c r="O62" s="346">
        <v>0</v>
      </c>
    </row>
    <row r="63" spans="1:15" ht="12.75" x14ac:dyDescent="0.2">
      <c r="A63" s="347">
        <v>2</v>
      </c>
      <c r="B63" s="330">
        <v>1</v>
      </c>
      <c r="C63" s="330">
        <v>2</v>
      </c>
      <c r="D63" s="330">
        <v>3</v>
      </c>
      <c r="E63" s="330" t="s">
        <v>309</v>
      </c>
      <c r="F63" s="353" t="s">
        <v>44</v>
      </c>
      <c r="G63" s="328"/>
      <c r="H63" s="328"/>
      <c r="I63" s="328"/>
      <c r="J63" s="328"/>
      <c r="K63" s="328"/>
      <c r="L63" s="328"/>
      <c r="M63" s="328"/>
      <c r="N63" s="328">
        <f>SUBTOTAL(9,G63:M63)</f>
        <v>0</v>
      </c>
      <c r="O63" s="327">
        <f>IFERROR(N63/$N$18*100,"0.00")</f>
        <v>0</v>
      </c>
    </row>
    <row r="64" spans="1:15" ht="12.75" x14ac:dyDescent="0.2">
      <c r="A64" s="336">
        <v>2</v>
      </c>
      <c r="B64" s="335">
        <v>1</v>
      </c>
      <c r="C64" s="335">
        <v>3</v>
      </c>
      <c r="D64" s="335"/>
      <c r="E64" s="335"/>
      <c r="F64" s="334" t="s">
        <v>46</v>
      </c>
      <c r="G64" s="333">
        <f t="shared" ref="G64:N64" si="14">G65+G68</f>
        <v>0</v>
      </c>
      <c r="H64" s="333">
        <f t="shared" si="14"/>
        <v>0</v>
      </c>
      <c r="I64" s="333">
        <f t="shared" si="14"/>
        <v>0</v>
      </c>
      <c r="J64" s="333">
        <f t="shared" si="14"/>
        <v>0</v>
      </c>
      <c r="K64" s="333">
        <f t="shared" si="14"/>
        <v>0</v>
      </c>
      <c r="L64" s="333">
        <f t="shared" si="14"/>
        <v>0</v>
      </c>
      <c r="M64" s="333">
        <f t="shared" si="14"/>
        <v>116580</v>
      </c>
      <c r="N64" s="333">
        <f t="shared" si="14"/>
        <v>116580</v>
      </c>
      <c r="O64" s="332">
        <v>5.6864356232610332E-2</v>
      </c>
    </row>
    <row r="65" spans="1:15" ht="12.75" x14ac:dyDescent="0.2">
      <c r="A65" s="326">
        <v>2</v>
      </c>
      <c r="B65" s="325">
        <v>1</v>
      </c>
      <c r="C65" s="325">
        <v>3</v>
      </c>
      <c r="D65" s="325">
        <v>1</v>
      </c>
      <c r="E65" s="325"/>
      <c r="F65" s="324" t="s">
        <v>105</v>
      </c>
      <c r="G65" s="323">
        <f t="shared" ref="G65:N65" si="15">SUM(G66:G67)</f>
        <v>0</v>
      </c>
      <c r="H65" s="323">
        <f t="shared" si="15"/>
        <v>0</v>
      </c>
      <c r="I65" s="323">
        <f t="shared" si="15"/>
        <v>0</v>
      </c>
      <c r="J65" s="323">
        <f t="shared" si="15"/>
        <v>0</v>
      </c>
      <c r="K65" s="323">
        <f t="shared" si="15"/>
        <v>0</v>
      </c>
      <c r="L65" s="323">
        <f t="shared" si="15"/>
        <v>0</v>
      </c>
      <c r="M65" s="323">
        <f t="shared" si="15"/>
        <v>116580</v>
      </c>
      <c r="N65" s="323">
        <f t="shared" si="15"/>
        <v>116580</v>
      </c>
      <c r="O65" s="346">
        <v>5.6864356232610332E-2</v>
      </c>
    </row>
    <row r="66" spans="1:15" ht="12.75" x14ac:dyDescent="0.2">
      <c r="A66" s="331">
        <v>2</v>
      </c>
      <c r="B66" s="330">
        <v>1</v>
      </c>
      <c r="C66" s="330">
        <v>3</v>
      </c>
      <c r="D66" s="330">
        <v>1</v>
      </c>
      <c r="E66" s="330" t="s">
        <v>309</v>
      </c>
      <c r="F66" s="383" t="s">
        <v>106</v>
      </c>
      <c r="G66" s="328"/>
      <c r="H66" s="328"/>
      <c r="I66" s="328"/>
      <c r="J66" s="328"/>
      <c r="K66" s="328"/>
      <c r="L66" s="328"/>
      <c r="M66" s="328"/>
      <c r="N66" s="328">
        <f>SUBTOTAL(9,G66:M66)</f>
        <v>0</v>
      </c>
      <c r="O66" s="327">
        <f>IFERROR(N66/$N$18*100,"0.00")</f>
        <v>0</v>
      </c>
    </row>
    <row r="67" spans="1:15" ht="12.75" x14ac:dyDescent="0.2">
      <c r="A67" s="331">
        <v>2</v>
      </c>
      <c r="B67" s="330">
        <v>1</v>
      </c>
      <c r="C67" s="330">
        <v>3</v>
      </c>
      <c r="D67" s="330">
        <v>1</v>
      </c>
      <c r="E67" s="330" t="s">
        <v>310</v>
      </c>
      <c r="F67" s="383" t="s">
        <v>107</v>
      </c>
      <c r="G67" s="328"/>
      <c r="H67" s="328"/>
      <c r="I67" s="328"/>
      <c r="J67" s="328"/>
      <c r="K67" s="328"/>
      <c r="L67" s="328"/>
      <c r="M67" s="339">
        <v>116580</v>
      </c>
      <c r="N67" s="328">
        <f>SUBTOTAL(9,G67:M67)</f>
        <v>116580</v>
      </c>
      <c r="O67" s="327">
        <f>IFERROR(N67/$N$18*100,"0.00")</f>
        <v>5.1400701171743814E-2</v>
      </c>
    </row>
    <row r="68" spans="1:15" ht="12.75" x14ac:dyDescent="0.2">
      <c r="A68" s="326">
        <v>2</v>
      </c>
      <c r="B68" s="325">
        <v>1</v>
      </c>
      <c r="C68" s="325">
        <v>3</v>
      </c>
      <c r="D68" s="325">
        <v>2</v>
      </c>
      <c r="E68" s="325"/>
      <c r="F68" s="324" t="s">
        <v>108</v>
      </c>
      <c r="G68" s="323">
        <f t="shared" ref="G68:N68" si="16">SUM(G69:G70)</f>
        <v>0</v>
      </c>
      <c r="H68" s="323">
        <f t="shared" si="16"/>
        <v>0</v>
      </c>
      <c r="I68" s="323">
        <f t="shared" si="16"/>
        <v>0</v>
      </c>
      <c r="J68" s="323">
        <f t="shared" si="16"/>
        <v>0</v>
      </c>
      <c r="K68" s="323">
        <f t="shared" si="16"/>
        <v>0</v>
      </c>
      <c r="L68" s="323">
        <f t="shared" si="16"/>
        <v>0</v>
      </c>
      <c r="M68" s="323">
        <f t="shared" si="16"/>
        <v>0</v>
      </c>
      <c r="N68" s="323">
        <f t="shared" si="16"/>
        <v>0</v>
      </c>
      <c r="O68" s="346">
        <v>0</v>
      </c>
    </row>
    <row r="69" spans="1:15" ht="12.75" x14ac:dyDescent="0.2">
      <c r="A69" s="331">
        <v>2</v>
      </c>
      <c r="B69" s="330">
        <v>1</v>
      </c>
      <c r="C69" s="330">
        <v>3</v>
      </c>
      <c r="D69" s="330">
        <v>2</v>
      </c>
      <c r="E69" s="330" t="s">
        <v>309</v>
      </c>
      <c r="F69" s="383" t="s">
        <v>109</v>
      </c>
      <c r="G69" s="328"/>
      <c r="H69" s="328"/>
      <c r="I69" s="328"/>
      <c r="J69" s="328"/>
      <c r="K69" s="328"/>
      <c r="L69" s="328"/>
      <c r="M69" s="328"/>
      <c r="N69" s="328">
        <f>SUBTOTAL(9,G69:M69)</f>
        <v>0</v>
      </c>
      <c r="O69" s="327">
        <f>IFERROR(N69/$N$18*100,"0.00")</f>
        <v>0</v>
      </c>
    </row>
    <row r="70" spans="1:15" ht="12.75" x14ac:dyDescent="0.2">
      <c r="A70" s="331">
        <v>2</v>
      </c>
      <c r="B70" s="330">
        <v>1</v>
      </c>
      <c r="C70" s="330">
        <v>3</v>
      </c>
      <c r="D70" s="330">
        <v>2</v>
      </c>
      <c r="E70" s="330" t="s">
        <v>310</v>
      </c>
      <c r="F70" s="383" t="s">
        <v>110</v>
      </c>
      <c r="G70" s="328"/>
      <c r="H70" s="328"/>
      <c r="I70" s="328"/>
      <c r="J70" s="328"/>
      <c r="K70" s="328"/>
      <c r="L70" s="328"/>
      <c r="M70" s="328"/>
      <c r="N70" s="328">
        <f>SUBTOTAL(9,G70:M70)</f>
        <v>0</v>
      </c>
      <c r="O70" s="327">
        <f>IFERROR(N70/$N$18*100,"0.00")</f>
        <v>0</v>
      </c>
    </row>
    <row r="71" spans="1:15" ht="12.75" x14ac:dyDescent="0.2">
      <c r="A71" s="336">
        <v>2</v>
      </c>
      <c r="B71" s="335">
        <v>1</v>
      </c>
      <c r="C71" s="335">
        <v>4</v>
      </c>
      <c r="D71" s="335"/>
      <c r="E71" s="335"/>
      <c r="F71" s="334" t="s">
        <v>47</v>
      </c>
      <c r="G71" s="333">
        <f t="shared" ref="G71:N71" si="17">G72+G74</f>
        <v>0</v>
      </c>
      <c r="H71" s="333">
        <f t="shared" si="17"/>
        <v>0</v>
      </c>
      <c r="I71" s="333">
        <f t="shared" si="17"/>
        <v>0</v>
      </c>
      <c r="J71" s="333">
        <f t="shared" si="17"/>
        <v>0</v>
      </c>
      <c r="K71" s="333">
        <f t="shared" si="17"/>
        <v>0</v>
      </c>
      <c r="L71" s="333">
        <f t="shared" si="17"/>
        <v>0</v>
      </c>
      <c r="M71" s="333">
        <f t="shared" si="17"/>
        <v>0</v>
      </c>
      <c r="N71" s="333">
        <f t="shared" si="17"/>
        <v>0</v>
      </c>
      <c r="O71" s="332">
        <v>0</v>
      </c>
    </row>
    <row r="72" spans="1:15" ht="12.75" x14ac:dyDescent="0.2">
      <c r="A72" s="326">
        <v>2</v>
      </c>
      <c r="B72" s="325">
        <v>1</v>
      </c>
      <c r="C72" s="325">
        <v>4</v>
      </c>
      <c r="D72" s="325">
        <v>1</v>
      </c>
      <c r="E72" s="325"/>
      <c r="F72" s="324" t="s">
        <v>48</v>
      </c>
      <c r="G72" s="323">
        <f t="shared" ref="G72:N72" si="18">G73</f>
        <v>0</v>
      </c>
      <c r="H72" s="323">
        <f t="shared" si="18"/>
        <v>0</v>
      </c>
      <c r="I72" s="323">
        <f t="shared" si="18"/>
        <v>0</v>
      </c>
      <c r="J72" s="323">
        <f t="shared" si="18"/>
        <v>0</v>
      </c>
      <c r="K72" s="323">
        <f t="shared" si="18"/>
        <v>0</v>
      </c>
      <c r="L72" s="323">
        <f t="shared" si="18"/>
        <v>0</v>
      </c>
      <c r="M72" s="323">
        <f t="shared" si="18"/>
        <v>0</v>
      </c>
      <c r="N72" s="323">
        <f t="shared" si="18"/>
        <v>0</v>
      </c>
      <c r="O72" s="346">
        <v>0</v>
      </c>
    </row>
    <row r="73" spans="1:15" ht="12.75" x14ac:dyDescent="0.2">
      <c r="A73" s="347">
        <v>2</v>
      </c>
      <c r="B73" s="330">
        <v>1</v>
      </c>
      <c r="C73" s="330">
        <v>4</v>
      </c>
      <c r="D73" s="330">
        <v>1</v>
      </c>
      <c r="E73" s="330" t="s">
        <v>309</v>
      </c>
      <c r="F73" s="353" t="s">
        <v>48</v>
      </c>
      <c r="G73" s="328"/>
      <c r="H73" s="328"/>
      <c r="I73" s="328"/>
      <c r="J73" s="328"/>
      <c r="K73" s="328"/>
      <c r="L73" s="328"/>
      <c r="M73" s="328"/>
      <c r="N73" s="328">
        <f>SUBTOTAL(9,G73:M73)</f>
        <v>0</v>
      </c>
      <c r="O73" s="327">
        <f>IFERROR(N73/$N$18*100,"0.00")</f>
        <v>0</v>
      </c>
    </row>
    <row r="74" spans="1:15" ht="12.75" x14ac:dyDescent="0.2">
      <c r="A74" s="326">
        <v>2</v>
      </c>
      <c r="B74" s="325">
        <v>1</v>
      </c>
      <c r="C74" s="325">
        <v>4</v>
      </c>
      <c r="D74" s="325">
        <v>2</v>
      </c>
      <c r="E74" s="325"/>
      <c r="F74" s="324" t="s">
        <v>114</v>
      </c>
      <c r="G74" s="323">
        <f t="shared" ref="G74:N74" si="19">SUM(G75:G78)</f>
        <v>0</v>
      </c>
      <c r="H74" s="323">
        <f t="shared" si="19"/>
        <v>0</v>
      </c>
      <c r="I74" s="323">
        <f t="shared" si="19"/>
        <v>0</v>
      </c>
      <c r="J74" s="323">
        <f t="shared" si="19"/>
        <v>0</v>
      </c>
      <c r="K74" s="323">
        <f t="shared" si="19"/>
        <v>0</v>
      </c>
      <c r="L74" s="323">
        <f t="shared" si="19"/>
        <v>0</v>
      </c>
      <c r="M74" s="323">
        <f t="shared" si="19"/>
        <v>0</v>
      </c>
      <c r="N74" s="323">
        <f t="shared" si="19"/>
        <v>0</v>
      </c>
      <c r="O74" s="346">
        <v>0</v>
      </c>
    </row>
    <row r="75" spans="1:15" ht="12.75" x14ac:dyDescent="0.2">
      <c r="A75" s="321">
        <v>2</v>
      </c>
      <c r="B75" s="320">
        <v>1</v>
      </c>
      <c r="C75" s="320">
        <v>4</v>
      </c>
      <c r="D75" s="320">
        <v>2</v>
      </c>
      <c r="E75" s="320" t="s">
        <v>309</v>
      </c>
      <c r="F75" s="365" t="s">
        <v>111</v>
      </c>
      <c r="G75" s="317"/>
      <c r="H75" s="317"/>
      <c r="I75" s="317"/>
      <c r="J75" s="317"/>
      <c r="K75" s="317"/>
      <c r="L75" s="317"/>
      <c r="M75" s="317"/>
      <c r="N75" s="317">
        <f>SUBTOTAL(9,G75:M75)</f>
        <v>0</v>
      </c>
      <c r="O75" s="316">
        <f>IFERROR(N75/$N$18*100,"0.00")</f>
        <v>0</v>
      </c>
    </row>
    <row r="76" spans="1:15" ht="12.75" x14ac:dyDescent="0.2">
      <c r="A76" s="347">
        <v>2</v>
      </c>
      <c r="B76" s="330">
        <v>1</v>
      </c>
      <c r="C76" s="330">
        <v>4</v>
      </c>
      <c r="D76" s="330">
        <v>2</v>
      </c>
      <c r="E76" s="330" t="s">
        <v>310</v>
      </c>
      <c r="F76" s="353" t="s">
        <v>112</v>
      </c>
      <c r="G76" s="328"/>
      <c r="H76" s="328"/>
      <c r="I76" s="328"/>
      <c r="J76" s="328"/>
      <c r="K76" s="328"/>
      <c r="L76" s="328"/>
      <c r="M76" s="328"/>
      <c r="N76" s="328">
        <f>SUBTOTAL(9,G76:M76)</f>
        <v>0</v>
      </c>
      <c r="O76" s="327">
        <f>IFERROR(N76/$N$18*100,"0.00")</f>
        <v>0</v>
      </c>
    </row>
    <row r="77" spans="1:15" ht="12.75" x14ac:dyDescent="0.2">
      <c r="A77" s="347">
        <v>2</v>
      </c>
      <c r="B77" s="330">
        <v>1</v>
      </c>
      <c r="C77" s="330">
        <v>4</v>
      </c>
      <c r="D77" s="330">
        <v>2</v>
      </c>
      <c r="E77" s="330" t="s">
        <v>311</v>
      </c>
      <c r="F77" s="353" t="s">
        <v>113</v>
      </c>
      <c r="G77" s="328"/>
      <c r="H77" s="328"/>
      <c r="I77" s="328"/>
      <c r="J77" s="328"/>
      <c r="K77" s="328"/>
      <c r="L77" s="328"/>
      <c r="M77" s="328"/>
      <c r="N77" s="328">
        <f>SUBTOTAL(9,G77:M77)</f>
        <v>0</v>
      </c>
      <c r="O77" s="327">
        <f>IFERROR(N77/$N$18*100,"0.00")</f>
        <v>0</v>
      </c>
    </row>
    <row r="78" spans="1:15" ht="12.75" x14ac:dyDescent="0.2">
      <c r="A78" s="347">
        <v>2</v>
      </c>
      <c r="B78" s="330">
        <v>1</v>
      </c>
      <c r="C78" s="330">
        <v>4</v>
      </c>
      <c r="D78" s="330">
        <v>2</v>
      </c>
      <c r="E78" s="330" t="s">
        <v>312</v>
      </c>
      <c r="F78" s="353" t="s">
        <v>364</v>
      </c>
      <c r="G78" s="328"/>
      <c r="H78" s="328"/>
      <c r="I78" s="328"/>
      <c r="J78" s="328"/>
      <c r="K78" s="328"/>
      <c r="L78" s="328"/>
      <c r="M78" s="328"/>
      <c r="N78" s="328">
        <f>SUBTOTAL(9,G78:M78)</f>
        <v>0</v>
      </c>
      <c r="O78" s="327">
        <f>IFERROR(N78/$N$18*100,"0.00")</f>
        <v>0</v>
      </c>
    </row>
    <row r="79" spans="1:15" ht="12.75" x14ac:dyDescent="0.2">
      <c r="A79" s="336">
        <v>2</v>
      </c>
      <c r="B79" s="335">
        <v>1</v>
      </c>
      <c r="C79" s="335">
        <v>5</v>
      </c>
      <c r="D79" s="335"/>
      <c r="E79" s="335"/>
      <c r="F79" s="334" t="s">
        <v>365</v>
      </c>
      <c r="G79" s="333">
        <f t="shared" ref="G79:N79" si="20">G80+G82+G84+G86</f>
        <v>0</v>
      </c>
      <c r="H79" s="333">
        <f t="shared" si="20"/>
        <v>0</v>
      </c>
      <c r="I79" s="333">
        <f t="shared" si="20"/>
        <v>0</v>
      </c>
      <c r="J79" s="333">
        <f t="shared" si="20"/>
        <v>206531.3</v>
      </c>
      <c r="K79" s="333">
        <f t="shared" si="20"/>
        <v>3475479.84</v>
      </c>
      <c r="L79" s="333">
        <f t="shared" si="20"/>
        <v>0</v>
      </c>
      <c r="M79" s="333">
        <f t="shared" si="20"/>
        <v>6693785.7700000005</v>
      </c>
      <c r="N79" s="333">
        <f t="shared" si="20"/>
        <v>10375796.91</v>
      </c>
      <c r="O79" s="332">
        <v>5.1351589562679179</v>
      </c>
    </row>
    <row r="80" spans="1:15" ht="12.75" x14ac:dyDescent="0.2">
      <c r="A80" s="326">
        <v>2</v>
      </c>
      <c r="B80" s="325">
        <v>1</v>
      </c>
      <c r="C80" s="325">
        <v>5</v>
      </c>
      <c r="D80" s="325">
        <v>1</v>
      </c>
      <c r="E80" s="325"/>
      <c r="F80" s="324" t="s">
        <v>115</v>
      </c>
      <c r="G80" s="323">
        <f t="shared" ref="G80:N80" si="21">G81</f>
        <v>0</v>
      </c>
      <c r="H80" s="323">
        <f t="shared" si="21"/>
        <v>0</v>
      </c>
      <c r="I80" s="323">
        <f t="shared" si="21"/>
        <v>0</v>
      </c>
      <c r="J80" s="323">
        <f t="shared" si="21"/>
        <v>85402.97</v>
      </c>
      <c r="K80" s="323">
        <f t="shared" si="21"/>
        <v>1588459.8</v>
      </c>
      <c r="L80" s="323">
        <f t="shared" si="21"/>
        <v>0</v>
      </c>
      <c r="M80" s="323">
        <f t="shared" si="21"/>
        <v>3070430.71</v>
      </c>
      <c r="N80" s="323">
        <f t="shared" si="21"/>
        <v>4744293.4800000004</v>
      </c>
      <c r="O80" s="346">
        <v>2.3724374259192689</v>
      </c>
    </row>
    <row r="81" spans="1:17" ht="12.75" x14ac:dyDescent="0.2">
      <c r="A81" s="347">
        <v>2</v>
      </c>
      <c r="B81" s="330">
        <v>1</v>
      </c>
      <c r="C81" s="330">
        <v>5</v>
      </c>
      <c r="D81" s="330">
        <v>1</v>
      </c>
      <c r="E81" s="330" t="s">
        <v>309</v>
      </c>
      <c r="F81" s="353" t="s">
        <v>115</v>
      </c>
      <c r="G81" s="328"/>
      <c r="H81" s="328"/>
      <c r="I81" s="328"/>
      <c r="J81" s="339">
        <v>85402.97</v>
      </c>
      <c r="K81" s="339">
        <v>1588459.8</v>
      </c>
      <c r="L81" s="339"/>
      <c r="M81" s="339">
        <v>3070430.71</v>
      </c>
      <c r="N81" s="328">
        <f>SUBTOTAL(9,G81:M81)</f>
        <v>4744293.4800000004</v>
      </c>
      <c r="O81" s="327">
        <f>IFERROR(N81/$N$18*100,"0.00")</f>
        <v>2.0917825650757638</v>
      </c>
      <c r="Q81" s="315"/>
    </row>
    <row r="82" spans="1:17" ht="12.75" x14ac:dyDescent="0.2">
      <c r="A82" s="326">
        <v>2</v>
      </c>
      <c r="B82" s="325">
        <v>1</v>
      </c>
      <c r="C82" s="325">
        <v>5</v>
      </c>
      <c r="D82" s="325">
        <v>2</v>
      </c>
      <c r="E82" s="325"/>
      <c r="F82" s="324" t="s">
        <v>116</v>
      </c>
      <c r="G82" s="323">
        <f t="shared" ref="G82:N82" si="22">G83</f>
        <v>0</v>
      </c>
      <c r="H82" s="323">
        <f t="shared" si="22"/>
        <v>0</v>
      </c>
      <c r="I82" s="323">
        <f t="shared" si="22"/>
        <v>0</v>
      </c>
      <c r="J82" s="323">
        <f t="shared" si="22"/>
        <v>86402.97</v>
      </c>
      <c r="K82" s="323">
        <f t="shared" si="22"/>
        <v>1614043.92</v>
      </c>
      <c r="L82" s="323">
        <f t="shared" si="22"/>
        <v>0</v>
      </c>
      <c r="M82" s="323">
        <f t="shared" si="22"/>
        <v>3071052.99</v>
      </c>
      <c r="N82" s="323">
        <f t="shared" si="22"/>
        <v>4771499.88</v>
      </c>
      <c r="O82" s="346">
        <v>2.3944327228011359</v>
      </c>
      <c r="Q82" s="315"/>
    </row>
    <row r="83" spans="1:17" ht="12.75" x14ac:dyDescent="0.2">
      <c r="A83" s="347">
        <v>2</v>
      </c>
      <c r="B83" s="330">
        <v>1</v>
      </c>
      <c r="C83" s="330">
        <v>5</v>
      </c>
      <c r="D83" s="330">
        <v>2</v>
      </c>
      <c r="E83" s="330" t="s">
        <v>309</v>
      </c>
      <c r="F83" s="353" t="s">
        <v>116</v>
      </c>
      <c r="G83" s="328"/>
      <c r="H83" s="328"/>
      <c r="I83" s="328"/>
      <c r="J83" s="339">
        <v>86402.97</v>
      </c>
      <c r="K83" s="339">
        <v>1614043.92</v>
      </c>
      <c r="L83" s="339"/>
      <c r="M83" s="339">
        <v>3071052.99</v>
      </c>
      <c r="N83" s="328">
        <f>SUBTOTAL(9,G83:M83)</f>
        <v>4771499.88</v>
      </c>
      <c r="O83" s="327">
        <f>IFERROR(N83/$N$18*100,"0.00")</f>
        <v>2.1037780019976968</v>
      </c>
      <c r="Q83" s="315"/>
    </row>
    <row r="84" spans="1:17" ht="12.75" x14ac:dyDescent="0.2">
      <c r="A84" s="326">
        <v>2</v>
      </c>
      <c r="B84" s="325">
        <v>1</v>
      </c>
      <c r="C84" s="325">
        <v>5</v>
      </c>
      <c r="D84" s="325">
        <v>3</v>
      </c>
      <c r="E84" s="325"/>
      <c r="F84" s="324" t="s">
        <v>117</v>
      </c>
      <c r="G84" s="323">
        <f t="shared" ref="G84:N84" si="23">G85</f>
        <v>0</v>
      </c>
      <c r="H84" s="323">
        <f t="shared" si="23"/>
        <v>0</v>
      </c>
      <c r="I84" s="323">
        <f t="shared" si="23"/>
        <v>0</v>
      </c>
      <c r="J84" s="323">
        <f t="shared" si="23"/>
        <v>34725.360000000001</v>
      </c>
      <c r="K84" s="323">
        <f t="shared" si="23"/>
        <v>272976.12</v>
      </c>
      <c r="L84" s="323">
        <f t="shared" si="23"/>
        <v>0</v>
      </c>
      <c r="M84" s="323">
        <f t="shared" si="23"/>
        <v>552302.06999999995</v>
      </c>
      <c r="N84" s="323">
        <f t="shared" si="23"/>
        <v>860003.54999999993</v>
      </c>
      <c r="O84" s="346">
        <v>0.36828880754751275</v>
      </c>
    </row>
    <row r="85" spans="1:17" ht="12.75" x14ac:dyDescent="0.2">
      <c r="A85" s="347">
        <v>2</v>
      </c>
      <c r="B85" s="330">
        <v>1</v>
      </c>
      <c r="C85" s="330">
        <v>5</v>
      </c>
      <c r="D85" s="330">
        <v>3</v>
      </c>
      <c r="E85" s="330" t="s">
        <v>309</v>
      </c>
      <c r="F85" s="353" t="s">
        <v>117</v>
      </c>
      <c r="G85" s="328"/>
      <c r="H85" s="328"/>
      <c r="I85" s="328"/>
      <c r="J85" s="339">
        <v>34725.360000000001</v>
      </c>
      <c r="K85" s="339">
        <v>272976.12</v>
      </c>
      <c r="L85" s="339"/>
      <c r="M85" s="339">
        <v>552302.06999999995</v>
      </c>
      <c r="N85" s="328">
        <f>SUBTOTAL(9,G85:M85)</f>
        <v>860003.54999999993</v>
      </c>
      <c r="O85" s="327">
        <f>IFERROR(N85/$N$18*100,"0.00")</f>
        <v>0.37917983770963143</v>
      </c>
    </row>
    <row r="86" spans="1:17" ht="12.75" x14ac:dyDescent="0.2">
      <c r="A86" s="326">
        <v>2</v>
      </c>
      <c r="B86" s="325">
        <v>1</v>
      </c>
      <c r="C86" s="325">
        <v>5</v>
      </c>
      <c r="D86" s="325">
        <v>4</v>
      </c>
      <c r="E86" s="325"/>
      <c r="F86" s="324" t="s">
        <v>118</v>
      </c>
      <c r="G86" s="323">
        <f t="shared" ref="G86:N86" si="24">G87</f>
        <v>0</v>
      </c>
      <c r="H86" s="323">
        <f t="shared" si="24"/>
        <v>0</v>
      </c>
      <c r="I86" s="323">
        <f t="shared" si="24"/>
        <v>0</v>
      </c>
      <c r="J86" s="323">
        <f t="shared" si="24"/>
        <v>0</v>
      </c>
      <c r="K86" s="323">
        <f t="shared" si="24"/>
        <v>0</v>
      </c>
      <c r="L86" s="323">
        <f t="shared" si="24"/>
        <v>0</v>
      </c>
      <c r="M86" s="323">
        <f t="shared" si="24"/>
        <v>0</v>
      </c>
      <c r="N86" s="323">
        <f t="shared" si="24"/>
        <v>0</v>
      </c>
      <c r="O86" s="346">
        <v>0</v>
      </c>
    </row>
    <row r="87" spans="1:17" ht="12.75" x14ac:dyDescent="0.2">
      <c r="A87" s="347">
        <v>2</v>
      </c>
      <c r="B87" s="330">
        <v>1</v>
      </c>
      <c r="C87" s="330">
        <v>5</v>
      </c>
      <c r="D87" s="330">
        <v>4</v>
      </c>
      <c r="E87" s="330" t="s">
        <v>309</v>
      </c>
      <c r="F87" s="353" t="s">
        <v>118</v>
      </c>
      <c r="G87" s="328"/>
      <c r="H87" s="328"/>
      <c r="I87" s="328"/>
      <c r="J87" s="328"/>
      <c r="K87" s="328"/>
      <c r="L87" s="328"/>
      <c r="M87" s="328"/>
      <c r="N87" s="328">
        <f>SUBTOTAL(9,G87:M87)</f>
        <v>0</v>
      </c>
      <c r="O87" s="327">
        <f>IFERROR(N87/$N$18*100,"0.00")</f>
        <v>0</v>
      </c>
    </row>
    <row r="88" spans="1:17" ht="12.75" x14ac:dyDescent="0.2">
      <c r="A88" s="345">
        <v>2</v>
      </c>
      <c r="B88" s="344">
        <v>2</v>
      </c>
      <c r="C88" s="343"/>
      <c r="D88" s="343"/>
      <c r="E88" s="343"/>
      <c r="F88" s="342" t="s">
        <v>366</v>
      </c>
      <c r="G88" s="341">
        <f>+G89+G107+G112+G117+G126+G147+G166+G184</f>
        <v>0</v>
      </c>
      <c r="H88" s="341">
        <f>+H89+H107+H112+H117+H126+H147+H166+H184</f>
        <v>0</v>
      </c>
      <c r="I88" s="341">
        <f>+I89+I107+I112+I117+I126+I147+I166+I184</f>
        <v>0</v>
      </c>
      <c r="J88" s="341">
        <f>+J89+J107+J112+J117+J126+J147+J166+J184+J219</f>
        <v>1135000</v>
      </c>
      <c r="K88" s="341">
        <f>+K89+K107+K112+K117+K126+K147+K166+K184+K219</f>
        <v>3030000</v>
      </c>
      <c r="L88" s="341">
        <f>+L89+L107+L112+L117+L126+L147+L166+L184+L219</f>
        <v>0</v>
      </c>
      <c r="M88" s="341">
        <f>+M89+M107+M112+M117+M126+M147+M166+M184+M219</f>
        <v>9555000</v>
      </c>
      <c r="N88" s="341">
        <f>+N89+N107+N112+N117+N126+N147+N166+N184</f>
        <v>12520000</v>
      </c>
      <c r="O88" s="340">
        <v>3.5607291173276336</v>
      </c>
    </row>
    <row r="89" spans="1:17" ht="12.75" x14ac:dyDescent="0.2">
      <c r="A89" s="336">
        <v>2</v>
      </c>
      <c r="B89" s="335">
        <v>2</v>
      </c>
      <c r="C89" s="335">
        <v>1</v>
      </c>
      <c r="D89" s="335"/>
      <c r="E89" s="335"/>
      <c r="F89" s="334" t="s">
        <v>29</v>
      </c>
      <c r="G89" s="333">
        <f t="shared" ref="G89:N89" si="25">+G90+G92+G94+G96+G98+G100+G103+G105</f>
        <v>0</v>
      </c>
      <c r="H89" s="333">
        <f t="shared" si="25"/>
        <v>0</v>
      </c>
      <c r="I89" s="333">
        <f t="shared" si="25"/>
        <v>0</v>
      </c>
      <c r="J89" s="333">
        <f t="shared" si="25"/>
        <v>1055000</v>
      </c>
      <c r="K89" s="333">
        <f t="shared" si="25"/>
        <v>2010000</v>
      </c>
      <c r="L89" s="333">
        <f t="shared" si="25"/>
        <v>0</v>
      </c>
      <c r="M89" s="333">
        <f t="shared" si="25"/>
        <v>2795000</v>
      </c>
      <c r="N89" s="333">
        <f t="shared" si="25"/>
        <v>5860000</v>
      </c>
      <c r="O89" s="332">
        <v>2.3120350707031481</v>
      </c>
    </row>
    <row r="90" spans="1:17" ht="12.75" x14ac:dyDescent="0.2">
      <c r="A90" s="326">
        <v>2</v>
      </c>
      <c r="B90" s="325">
        <v>2</v>
      </c>
      <c r="C90" s="325">
        <v>1</v>
      </c>
      <c r="D90" s="325">
        <v>1</v>
      </c>
      <c r="E90" s="325"/>
      <c r="F90" s="324" t="s">
        <v>119</v>
      </c>
      <c r="G90" s="323">
        <f t="shared" ref="G90:N90" si="26">G91</f>
        <v>0</v>
      </c>
      <c r="H90" s="323">
        <f t="shared" si="26"/>
        <v>0</v>
      </c>
      <c r="I90" s="323">
        <f t="shared" si="26"/>
        <v>0</v>
      </c>
      <c r="J90" s="323">
        <f t="shared" si="26"/>
        <v>0</v>
      </c>
      <c r="K90" s="323">
        <f t="shared" si="26"/>
        <v>0</v>
      </c>
      <c r="L90" s="323">
        <f t="shared" si="26"/>
        <v>0</v>
      </c>
      <c r="M90" s="323">
        <f t="shared" si="26"/>
        <v>0</v>
      </c>
      <c r="N90" s="323">
        <f t="shared" si="26"/>
        <v>0</v>
      </c>
      <c r="O90" s="346">
        <v>0</v>
      </c>
    </row>
    <row r="91" spans="1:17" ht="12.75" x14ac:dyDescent="0.2">
      <c r="A91" s="331">
        <v>2</v>
      </c>
      <c r="B91" s="330">
        <v>2</v>
      </c>
      <c r="C91" s="330">
        <v>1</v>
      </c>
      <c r="D91" s="330">
        <v>1</v>
      </c>
      <c r="E91" s="330" t="s">
        <v>309</v>
      </c>
      <c r="F91" s="383" t="s">
        <v>119</v>
      </c>
      <c r="G91" s="328"/>
      <c r="H91" s="328"/>
      <c r="I91" s="328"/>
      <c r="J91" s="328"/>
      <c r="K91" s="328"/>
      <c r="L91" s="328"/>
      <c r="M91" s="328"/>
      <c r="N91" s="328">
        <f>SUBTOTAL(9,G91:M91)</f>
        <v>0</v>
      </c>
      <c r="O91" s="327">
        <f>IFERROR(N91/$N$18*100,"0.00")</f>
        <v>0</v>
      </c>
    </row>
    <row r="92" spans="1:17" ht="12.75" x14ac:dyDescent="0.2">
      <c r="A92" s="326">
        <v>2</v>
      </c>
      <c r="B92" s="325">
        <v>2</v>
      </c>
      <c r="C92" s="325">
        <v>1</v>
      </c>
      <c r="D92" s="325">
        <v>2</v>
      </c>
      <c r="E92" s="325"/>
      <c r="F92" s="324" t="s">
        <v>120</v>
      </c>
      <c r="G92" s="323">
        <f t="shared" ref="G92:N92" si="27">G93</f>
        <v>0</v>
      </c>
      <c r="H92" s="323">
        <f t="shared" si="27"/>
        <v>0</v>
      </c>
      <c r="I92" s="323">
        <f t="shared" si="27"/>
        <v>0</v>
      </c>
      <c r="J92" s="323">
        <f t="shared" si="27"/>
        <v>0</v>
      </c>
      <c r="K92" s="323">
        <f t="shared" si="27"/>
        <v>0</v>
      </c>
      <c r="L92" s="323">
        <f t="shared" si="27"/>
        <v>0</v>
      </c>
      <c r="M92" s="323">
        <f t="shared" si="27"/>
        <v>0</v>
      </c>
      <c r="N92" s="323">
        <f t="shared" si="27"/>
        <v>0</v>
      </c>
      <c r="O92" s="346">
        <v>0</v>
      </c>
    </row>
    <row r="93" spans="1:17" ht="12.75" x14ac:dyDescent="0.2">
      <c r="A93" s="331">
        <v>2</v>
      </c>
      <c r="B93" s="330">
        <v>2</v>
      </c>
      <c r="C93" s="330">
        <v>1</v>
      </c>
      <c r="D93" s="330">
        <v>2</v>
      </c>
      <c r="E93" s="330" t="s">
        <v>309</v>
      </c>
      <c r="F93" s="383" t="s">
        <v>120</v>
      </c>
      <c r="G93" s="328"/>
      <c r="H93" s="328"/>
      <c r="I93" s="328"/>
      <c r="J93" s="328"/>
      <c r="K93" s="328"/>
      <c r="L93" s="328"/>
      <c r="M93" s="328"/>
      <c r="N93" s="328">
        <f>SUBTOTAL(9,G93:M93)</f>
        <v>0</v>
      </c>
      <c r="O93" s="327">
        <f>IFERROR(N93/$N$18*100,"0.00")</f>
        <v>0</v>
      </c>
    </row>
    <row r="94" spans="1:17" ht="12.75" x14ac:dyDescent="0.2">
      <c r="A94" s="326">
        <v>2</v>
      </c>
      <c r="B94" s="325">
        <v>2</v>
      </c>
      <c r="C94" s="325">
        <v>1</v>
      </c>
      <c r="D94" s="325">
        <v>3</v>
      </c>
      <c r="E94" s="325"/>
      <c r="F94" s="324" t="s">
        <v>121</v>
      </c>
      <c r="G94" s="323">
        <f t="shared" ref="G94:N94" si="28">G95</f>
        <v>0</v>
      </c>
      <c r="H94" s="323">
        <f t="shared" si="28"/>
        <v>0</v>
      </c>
      <c r="I94" s="323">
        <f t="shared" si="28"/>
        <v>0</v>
      </c>
      <c r="J94" s="323">
        <f t="shared" si="28"/>
        <v>380000</v>
      </c>
      <c r="K94" s="323">
        <f t="shared" si="28"/>
        <v>760000</v>
      </c>
      <c r="L94" s="323">
        <f t="shared" si="28"/>
        <v>0</v>
      </c>
      <c r="M94" s="323">
        <f t="shared" si="28"/>
        <v>760000</v>
      </c>
      <c r="N94" s="323">
        <f t="shared" si="28"/>
        <v>1900000</v>
      </c>
      <c r="O94" s="346">
        <v>0.92676511272911</v>
      </c>
    </row>
    <row r="95" spans="1:17" ht="12.75" x14ac:dyDescent="0.2">
      <c r="A95" s="347">
        <v>2</v>
      </c>
      <c r="B95" s="330">
        <v>2</v>
      </c>
      <c r="C95" s="330">
        <v>1</v>
      </c>
      <c r="D95" s="330">
        <v>3</v>
      </c>
      <c r="E95" s="330" t="s">
        <v>309</v>
      </c>
      <c r="F95" s="353" t="s">
        <v>121</v>
      </c>
      <c r="G95" s="328"/>
      <c r="H95" s="328"/>
      <c r="I95" s="328"/>
      <c r="J95" s="339">
        <v>380000</v>
      </c>
      <c r="K95" s="339">
        <v>760000</v>
      </c>
      <c r="L95" s="339"/>
      <c r="M95" s="339">
        <v>760000</v>
      </c>
      <c r="N95" s="328">
        <f>SUBTOTAL(9,G95:M95)</f>
        <v>1900000</v>
      </c>
      <c r="O95" s="327">
        <f>IFERROR(N95/$N$18*100,"0.00")</f>
        <v>0.83771943923754721</v>
      </c>
    </row>
    <row r="96" spans="1:17" ht="12.75" x14ac:dyDescent="0.2">
      <c r="A96" s="326">
        <v>2</v>
      </c>
      <c r="B96" s="325">
        <v>2</v>
      </c>
      <c r="C96" s="325">
        <v>1</v>
      </c>
      <c r="D96" s="325">
        <v>4</v>
      </c>
      <c r="E96" s="325"/>
      <c r="F96" s="324" t="s">
        <v>122</v>
      </c>
      <c r="G96" s="323">
        <f t="shared" ref="G96:N96" si="29">G97</f>
        <v>0</v>
      </c>
      <c r="H96" s="323">
        <f t="shared" si="29"/>
        <v>0</v>
      </c>
      <c r="I96" s="323">
        <f t="shared" si="29"/>
        <v>0</v>
      </c>
      <c r="J96" s="323">
        <f t="shared" si="29"/>
        <v>0</v>
      </c>
      <c r="K96" s="323">
        <f t="shared" si="29"/>
        <v>0</v>
      </c>
      <c r="L96" s="323">
        <f t="shared" si="29"/>
        <v>0</v>
      </c>
      <c r="M96" s="323">
        <f t="shared" si="29"/>
        <v>0</v>
      </c>
      <c r="N96" s="323">
        <f t="shared" si="29"/>
        <v>0</v>
      </c>
      <c r="O96" s="346">
        <v>0</v>
      </c>
    </row>
    <row r="97" spans="1:15" ht="12.75" x14ac:dyDescent="0.2">
      <c r="A97" s="331">
        <v>2</v>
      </c>
      <c r="B97" s="330">
        <v>2</v>
      </c>
      <c r="C97" s="330">
        <v>1</v>
      </c>
      <c r="D97" s="330">
        <v>4</v>
      </c>
      <c r="E97" s="330" t="s">
        <v>309</v>
      </c>
      <c r="F97" s="383" t="s">
        <v>122</v>
      </c>
      <c r="G97" s="328"/>
      <c r="H97" s="328"/>
      <c r="I97" s="328"/>
      <c r="J97" s="328"/>
      <c r="K97" s="328"/>
      <c r="L97" s="328"/>
      <c r="M97" s="328"/>
      <c r="N97" s="328">
        <f>SUBTOTAL(9,G97:M97)</f>
        <v>0</v>
      </c>
      <c r="O97" s="327">
        <f>IFERROR(N97/$N$18*100,"0.00")</f>
        <v>0</v>
      </c>
    </row>
    <row r="98" spans="1:15" ht="12.75" x14ac:dyDescent="0.2">
      <c r="A98" s="326">
        <v>2</v>
      </c>
      <c r="B98" s="325">
        <v>2</v>
      </c>
      <c r="C98" s="325">
        <v>1</v>
      </c>
      <c r="D98" s="325">
        <v>5</v>
      </c>
      <c r="E98" s="325"/>
      <c r="F98" s="324" t="s">
        <v>123</v>
      </c>
      <c r="G98" s="323">
        <f t="shared" ref="G98:N98" si="30">G99</f>
        <v>0</v>
      </c>
      <c r="H98" s="323">
        <f t="shared" si="30"/>
        <v>0</v>
      </c>
      <c r="I98" s="323">
        <f t="shared" si="30"/>
        <v>0</v>
      </c>
      <c r="J98" s="323">
        <f t="shared" si="30"/>
        <v>375000</v>
      </c>
      <c r="K98" s="323">
        <f t="shared" si="30"/>
        <v>1250000</v>
      </c>
      <c r="L98" s="323">
        <f t="shared" si="30"/>
        <v>0</v>
      </c>
      <c r="M98" s="323">
        <f t="shared" si="30"/>
        <v>875000</v>
      </c>
      <c r="N98" s="323">
        <f t="shared" si="30"/>
        <v>2500000</v>
      </c>
      <c r="O98" s="346">
        <v>1.2194277799067237</v>
      </c>
    </row>
    <row r="99" spans="1:15" ht="12.75" x14ac:dyDescent="0.2">
      <c r="A99" s="331">
        <v>2</v>
      </c>
      <c r="B99" s="330">
        <v>2</v>
      </c>
      <c r="C99" s="330">
        <v>1</v>
      </c>
      <c r="D99" s="330">
        <v>5</v>
      </c>
      <c r="E99" s="330" t="s">
        <v>309</v>
      </c>
      <c r="F99" s="383" t="s">
        <v>123</v>
      </c>
      <c r="G99" s="328"/>
      <c r="H99" s="328"/>
      <c r="I99" s="328"/>
      <c r="J99" s="339">
        <v>375000</v>
      </c>
      <c r="K99" s="339">
        <v>1250000</v>
      </c>
      <c r="L99" s="339"/>
      <c r="M99" s="339">
        <v>875000</v>
      </c>
      <c r="N99" s="328">
        <f>SUBTOTAL(9,G99:M99)</f>
        <v>2500000</v>
      </c>
      <c r="O99" s="327">
        <f>IFERROR(N99/$N$18*100,"0.00")</f>
        <v>1.1022624200494042</v>
      </c>
    </row>
    <row r="100" spans="1:15" ht="12.75" x14ac:dyDescent="0.2">
      <c r="A100" s="326">
        <v>2</v>
      </c>
      <c r="B100" s="325">
        <v>2</v>
      </c>
      <c r="C100" s="325">
        <v>1</v>
      </c>
      <c r="D100" s="325">
        <v>6</v>
      </c>
      <c r="E100" s="325"/>
      <c r="F100" s="324" t="s">
        <v>30</v>
      </c>
      <c r="G100" s="323">
        <f t="shared" ref="G100:N100" si="31">G101+G102</f>
        <v>0</v>
      </c>
      <c r="H100" s="323">
        <f t="shared" si="31"/>
        <v>0</v>
      </c>
      <c r="I100" s="323">
        <f t="shared" si="31"/>
        <v>0</v>
      </c>
      <c r="J100" s="323">
        <f t="shared" si="31"/>
        <v>0</v>
      </c>
      <c r="K100" s="323">
        <f t="shared" si="31"/>
        <v>0</v>
      </c>
      <c r="L100" s="323">
        <f t="shared" si="31"/>
        <v>0</v>
      </c>
      <c r="M100" s="323">
        <f t="shared" si="31"/>
        <v>1000000</v>
      </c>
      <c r="N100" s="323">
        <f t="shared" si="31"/>
        <v>1000000</v>
      </c>
      <c r="O100" s="346">
        <v>0</v>
      </c>
    </row>
    <row r="101" spans="1:15" ht="12.75" x14ac:dyDescent="0.2">
      <c r="A101" s="331">
        <v>2</v>
      </c>
      <c r="B101" s="330">
        <v>2</v>
      </c>
      <c r="C101" s="330">
        <v>1</v>
      </c>
      <c r="D101" s="330">
        <v>6</v>
      </c>
      <c r="E101" s="330" t="s">
        <v>309</v>
      </c>
      <c r="F101" s="383" t="s">
        <v>124</v>
      </c>
      <c r="G101" s="323"/>
      <c r="H101" s="323"/>
      <c r="I101" s="323"/>
      <c r="J101" s="323"/>
      <c r="K101" s="323"/>
      <c r="L101" s="323"/>
      <c r="M101" s="323"/>
      <c r="N101" s="328">
        <f>SUBTOTAL(9,G101:M101)</f>
        <v>0</v>
      </c>
      <c r="O101" s="327">
        <f>IFERROR(N101/$N$18*100,"0.00")</f>
        <v>0</v>
      </c>
    </row>
    <row r="102" spans="1:15" ht="12.75" x14ac:dyDescent="0.2">
      <c r="A102" s="331">
        <v>2</v>
      </c>
      <c r="B102" s="330">
        <v>2</v>
      </c>
      <c r="C102" s="330">
        <v>1</v>
      </c>
      <c r="D102" s="330">
        <v>6</v>
      </c>
      <c r="E102" s="330" t="s">
        <v>310</v>
      </c>
      <c r="F102" s="383" t="s">
        <v>125</v>
      </c>
      <c r="G102" s="323"/>
      <c r="H102" s="323"/>
      <c r="I102" s="323"/>
      <c r="J102" s="323"/>
      <c r="K102" s="323"/>
      <c r="L102" s="323"/>
      <c r="M102" s="328">
        <v>1000000</v>
      </c>
      <c r="N102" s="328">
        <f>SUBTOTAL(9,G102:M102)</f>
        <v>1000000</v>
      </c>
      <c r="O102" s="327">
        <f>IFERROR(N102/$N$18*100,"0.00")</f>
        <v>0.4409049680197617</v>
      </c>
    </row>
    <row r="103" spans="1:15" ht="12.75" x14ac:dyDescent="0.2">
      <c r="A103" s="326">
        <v>2</v>
      </c>
      <c r="B103" s="325">
        <v>2</v>
      </c>
      <c r="C103" s="325">
        <v>1</v>
      </c>
      <c r="D103" s="325">
        <v>7</v>
      </c>
      <c r="E103" s="325"/>
      <c r="F103" s="324" t="s">
        <v>31</v>
      </c>
      <c r="G103" s="323">
        <f t="shared" ref="G103:N103" si="32">G104</f>
        <v>0</v>
      </c>
      <c r="H103" s="323">
        <f t="shared" si="32"/>
        <v>0</v>
      </c>
      <c r="I103" s="323">
        <f t="shared" si="32"/>
        <v>0</v>
      </c>
      <c r="J103" s="323">
        <f t="shared" si="32"/>
        <v>0</v>
      </c>
      <c r="K103" s="323">
        <f t="shared" si="32"/>
        <v>0</v>
      </c>
      <c r="L103" s="323">
        <f t="shared" si="32"/>
        <v>0</v>
      </c>
      <c r="M103" s="323">
        <f t="shared" si="32"/>
        <v>40000</v>
      </c>
      <c r="N103" s="323">
        <f t="shared" si="32"/>
        <v>40000</v>
      </c>
      <c r="O103" s="346">
        <v>1.951084447850758E-2</v>
      </c>
    </row>
    <row r="104" spans="1:15" ht="12.75" x14ac:dyDescent="0.2">
      <c r="A104" s="331">
        <v>2</v>
      </c>
      <c r="B104" s="330">
        <v>2</v>
      </c>
      <c r="C104" s="330">
        <v>1</v>
      </c>
      <c r="D104" s="330">
        <v>7</v>
      </c>
      <c r="E104" s="330" t="s">
        <v>309</v>
      </c>
      <c r="F104" s="383" t="s">
        <v>31</v>
      </c>
      <c r="G104" s="328"/>
      <c r="H104" s="328"/>
      <c r="I104" s="328"/>
      <c r="J104" s="328"/>
      <c r="K104" s="328"/>
      <c r="L104" s="328"/>
      <c r="M104" s="328">
        <v>40000</v>
      </c>
      <c r="N104" s="328">
        <f>SUBTOTAL(9,G104:M104)</f>
        <v>40000</v>
      </c>
      <c r="O104" s="327">
        <f>IFERROR(N104/$N$18*100,"0.00")</f>
        <v>1.7636198720790464E-2</v>
      </c>
    </row>
    <row r="105" spans="1:15" ht="12.75" x14ac:dyDescent="0.2">
      <c r="A105" s="326">
        <v>2</v>
      </c>
      <c r="B105" s="325">
        <v>2</v>
      </c>
      <c r="C105" s="325">
        <v>1</v>
      </c>
      <c r="D105" s="325">
        <v>8</v>
      </c>
      <c r="E105" s="325"/>
      <c r="F105" s="324" t="s">
        <v>126</v>
      </c>
      <c r="G105" s="323">
        <f t="shared" ref="G105:N105" si="33">G106</f>
        <v>0</v>
      </c>
      <c r="H105" s="323">
        <f t="shared" si="33"/>
        <v>0</v>
      </c>
      <c r="I105" s="323">
        <f t="shared" si="33"/>
        <v>0</v>
      </c>
      <c r="J105" s="323">
        <f t="shared" si="33"/>
        <v>300000</v>
      </c>
      <c r="K105" s="323">
        <f t="shared" si="33"/>
        <v>0</v>
      </c>
      <c r="L105" s="323">
        <f t="shared" si="33"/>
        <v>0</v>
      </c>
      <c r="M105" s="323">
        <f t="shared" si="33"/>
        <v>120000</v>
      </c>
      <c r="N105" s="323">
        <f t="shared" si="33"/>
        <v>420000</v>
      </c>
      <c r="O105" s="346">
        <v>0.14633133358880684</v>
      </c>
    </row>
    <row r="106" spans="1:15" ht="12.75" x14ac:dyDescent="0.2">
      <c r="A106" s="347">
        <v>2</v>
      </c>
      <c r="B106" s="330">
        <v>2</v>
      </c>
      <c r="C106" s="330">
        <v>1</v>
      </c>
      <c r="D106" s="330">
        <v>8</v>
      </c>
      <c r="E106" s="330" t="s">
        <v>309</v>
      </c>
      <c r="F106" s="353" t="s">
        <v>126</v>
      </c>
      <c r="G106" s="328"/>
      <c r="H106" s="328"/>
      <c r="I106" s="328"/>
      <c r="J106" s="339">
        <v>300000</v>
      </c>
      <c r="K106" s="328"/>
      <c r="L106" s="328"/>
      <c r="M106" s="328">
        <v>120000</v>
      </c>
      <c r="N106" s="328">
        <f>SUBTOTAL(9,G106:M106)</f>
        <v>420000</v>
      </c>
      <c r="O106" s="327">
        <f>IFERROR(N106/$N$18*100,"0.00")</f>
        <v>0.1851800865682999</v>
      </c>
    </row>
    <row r="107" spans="1:15" ht="12.75" x14ac:dyDescent="0.2">
      <c r="A107" s="336">
        <v>2</v>
      </c>
      <c r="B107" s="335">
        <v>2</v>
      </c>
      <c r="C107" s="335">
        <v>2</v>
      </c>
      <c r="D107" s="335"/>
      <c r="E107" s="335"/>
      <c r="F107" s="334" t="s">
        <v>367</v>
      </c>
      <c r="G107" s="333">
        <f t="shared" ref="G107:N107" si="34">+G108+G110</f>
        <v>0</v>
      </c>
      <c r="H107" s="333">
        <f t="shared" si="34"/>
        <v>0</v>
      </c>
      <c r="I107" s="333">
        <f t="shared" si="34"/>
        <v>0</v>
      </c>
      <c r="J107" s="333">
        <f t="shared" si="34"/>
        <v>0</v>
      </c>
      <c r="K107" s="333">
        <f t="shared" si="34"/>
        <v>0</v>
      </c>
      <c r="L107" s="333">
        <f t="shared" si="34"/>
        <v>0</v>
      </c>
      <c r="M107" s="333">
        <f t="shared" si="34"/>
        <v>200000</v>
      </c>
      <c r="N107" s="333">
        <f t="shared" si="34"/>
        <v>200000</v>
      </c>
      <c r="O107" s="332">
        <v>9.7554222392537887E-2</v>
      </c>
    </row>
    <row r="108" spans="1:15" ht="12.75" x14ac:dyDescent="0.2">
      <c r="A108" s="326">
        <v>2</v>
      </c>
      <c r="B108" s="325">
        <v>2</v>
      </c>
      <c r="C108" s="325">
        <v>2</v>
      </c>
      <c r="D108" s="325">
        <v>1</v>
      </c>
      <c r="E108" s="325"/>
      <c r="F108" s="324" t="s">
        <v>127</v>
      </c>
      <c r="G108" s="323">
        <f t="shared" ref="G108:N108" si="35">G109</f>
        <v>0</v>
      </c>
      <c r="H108" s="323">
        <f t="shared" si="35"/>
        <v>0</v>
      </c>
      <c r="I108" s="323">
        <f t="shared" si="35"/>
        <v>0</v>
      </c>
      <c r="J108" s="323">
        <f t="shared" si="35"/>
        <v>0</v>
      </c>
      <c r="K108" s="323">
        <f t="shared" si="35"/>
        <v>0</v>
      </c>
      <c r="L108" s="323">
        <f t="shared" si="35"/>
        <v>0</v>
      </c>
      <c r="M108" s="323">
        <f t="shared" si="35"/>
        <v>150000</v>
      </c>
      <c r="N108" s="323">
        <f t="shared" si="35"/>
        <v>150000</v>
      </c>
      <c r="O108" s="346">
        <v>7.3165666794403422E-2</v>
      </c>
    </row>
    <row r="109" spans="1:15" ht="12.75" x14ac:dyDescent="0.2">
      <c r="A109" s="347">
        <v>2</v>
      </c>
      <c r="B109" s="330">
        <v>2</v>
      </c>
      <c r="C109" s="330">
        <v>2</v>
      </c>
      <c r="D109" s="330">
        <v>1</v>
      </c>
      <c r="E109" s="330" t="s">
        <v>309</v>
      </c>
      <c r="F109" s="353" t="s">
        <v>127</v>
      </c>
      <c r="G109" s="328"/>
      <c r="H109" s="328"/>
      <c r="I109" s="328"/>
      <c r="J109" s="328"/>
      <c r="K109" s="328"/>
      <c r="L109" s="339"/>
      <c r="M109" s="328">
        <v>150000</v>
      </c>
      <c r="N109" s="328">
        <f>SUBTOTAL(9,G109:M109)</f>
        <v>150000</v>
      </c>
      <c r="O109" s="327">
        <f>IFERROR(N109/$N$18*100,"0.00")</f>
        <v>6.6135745202964252E-2</v>
      </c>
    </row>
    <row r="110" spans="1:15" ht="12.75" x14ac:dyDescent="0.2">
      <c r="A110" s="326">
        <v>2</v>
      </c>
      <c r="B110" s="325">
        <v>2</v>
      </c>
      <c r="C110" s="325">
        <v>2</v>
      </c>
      <c r="D110" s="325">
        <v>2</v>
      </c>
      <c r="E110" s="325"/>
      <c r="F110" s="324" t="s">
        <v>128</v>
      </c>
      <c r="G110" s="323">
        <f t="shared" ref="G110:N110" si="36">G111</f>
        <v>0</v>
      </c>
      <c r="H110" s="323">
        <f t="shared" si="36"/>
        <v>0</v>
      </c>
      <c r="I110" s="323">
        <f t="shared" si="36"/>
        <v>0</v>
      </c>
      <c r="J110" s="323">
        <f t="shared" si="36"/>
        <v>0</v>
      </c>
      <c r="K110" s="323">
        <f t="shared" si="36"/>
        <v>0</v>
      </c>
      <c r="L110" s="323">
        <f t="shared" si="36"/>
        <v>0</v>
      </c>
      <c r="M110" s="323">
        <f t="shared" si="36"/>
        <v>50000</v>
      </c>
      <c r="N110" s="323">
        <f t="shared" si="36"/>
        <v>50000</v>
      </c>
      <c r="O110" s="346">
        <v>2.4388555598134472E-2</v>
      </c>
    </row>
    <row r="111" spans="1:15" ht="12.75" x14ac:dyDescent="0.2">
      <c r="A111" s="347">
        <v>2</v>
      </c>
      <c r="B111" s="330">
        <v>2</v>
      </c>
      <c r="C111" s="330">
        <v>2</v>
      </c>
      <c r="D111" s="330">
        <v>2</v>
      </c>
      <c r="E111" s="330" t="s">
        <v>309</v>
      </c>
      <c r="F111" s="353" t="s">
        <v>128</v>
      </c>
      <c r="G111" s="328"/>
      <c r="H111" s="328"/>
      <c r="I111" s="328"/>
      <c r="J111" s="328"/>
      <c r="K111" s="328"/>
      <c r="L111" s="339"/>
      <c r="M111" s="328">
        <v>50000</v>
      </c>
      <c r="N111" s="328">
        <f>SUBTOTAL(9,G111:M111)</f>
        <v>50000</v>
      </c>
      <c r="O111" s="327">
        <f>IFERROR(N111/$N$18*100,"0.00")</f>
        <v>2.2045248400988083E-2</v>
      </c>
    </row>
    <row r="112" spans="1:15" ht="12.75" x14ac:dyDescent="0.2">
      <c r="A112" s="336">
        <v>2</v>
      </c>
      <c r="B112" s="335">
        <v>2</v>
      </c>
      <c r="C112" s="335">
        <v>3</v>
      </c>
      <c r="D112" s="335"/>
      <c r="E112" s="335"/>
      <c r="F112" s="334" t="s">
        <v>32</v>
      </c>
      <c r="G112" s="333">
        <f t="shared" ref="G112:N112" si="37">+G113+G115</f>
        <v>0</v>
      </c>
      <c r="H112" s="333">
        <f t="shared" si="37"/>
        <v>0</v>
      </c>
      <c r="I112" s="333">
        <f t="shared" si="37"/>
        <v>0</v>
      </c>
      <c r="J112" s="333">
        <f t="shared" si="37"/>
        <v>0</v>
      </c>
      <c r="K112" s="333">
        <f t="shared" si="37"/>
        <v>0</v>
      </c>
      <c r="L112" s="333">
        <f t="shared" si="37"/>
        <v>0</v>
      </c>
      <c r="M112" s="333">
        <f t="shared" si="37"/>
        <v>0</v>
      </c>
      <c r="N112" s="333">
        <f t="shared" si="37"/>
        <v>0</v>
      </c>
      <c r="O112" s="332">
        <v>4.8777111196268944E-2</v>
      </c>
    </row>
    <row r="113" spans="1:15" ht="12.75" x14ac:dyDescent="0.2">
      <c r="A113" s="326">
        <v>2</v>
      </c>
      <c r="B113" s="325">
        <v>2</v>
      </c>
      <c r="C113" s="325">
        <v>3</v>
      </c>
      <c r="D113" s="325">
        <v>1</v>
      </c>
      <c r="E113" s="325"/>
      <c r="F113" s="324" t="s">
        <v>129</v>
      </c>
      <c r="G113" s="323">
        <f t="shared" ref="G113:N113" si="38">G114</f>
        <v>0</v>
      </c>
      <c r="H113" s="323">
        <f t="shared" si="38"/>
        <v>0</v>
      </c>
      <c r="I113" s="323">
        <f t="shared" si="38"/>
        <v>0</v>
      </c>
      <c r="J113" s="323">
        <f t="shared" si="38"/>
        <v>0</v>
      </c>
      <c r="K113" s="323">
        <f t="shared" si="38"/>
        <v>0</v>
      </c>
      <c r="L113" s="323">
        <f t="shared" si="38"/>
        <v>0</v>
      </c>
      <c r="M113" s="323">
        <f t="shared" si="38"/>
        <v>0</v>
      </c>
      <c r="N113" s="323">
        <f t="shared" si="38"/>
        <v>0</v>
      </c>
      <c r="O113" s="346">
        <v>0</v>
      </c>
    </row>
    <row r="114" spans="1:15" ht="12.75" x14ac:dyDescent="0.2">
      <c r="A114" s="347">
        <v>2</v>
      </c>
      <c r="B114" s="330">
        <v>2</v>
      </c>
      <c r="C114" s="330">
        <v>3</v>
      </c>
      <c r="D114" s="330">
        <v>1</v>
      </c>
      <c r="E114" s="330" t="s">
        <v>309</v>
      </c>
      <c r="F114" s="353" t="s">
        <v>129</v>
      </c>
      <c r="G114" s="328"/>
      <c r="H114" s="328"/>
      <c r="I114" s="328"/>
      <c r="J114" s="328"/>
      <c r="K114" s="328"/>
      <c r="L114" s="328"/>
      <c r="M114" s="328"/>
      <c r="N114" s="328">
        <f>SUBTOTAL(9,G114:M114)</f>
        <v>0</v>
      </c>
      <c r="O114" s="327">
        <f>IFERROR(N114/$N$18*100,"0.00")</f>
        <v>0</v>
      </c>
    </row>
    <row r="115" spans="1:15" ht="12.75" x14ac:dyDescent="0.2">
      <c r="A115" s="326">
        <v>2</v>
      </c>
      <c r="B115" s="325">
        <v>2</v>
      </c>
      <c r="C115" s="325">
        <v>3</v>
      </c>
      <c r="D115" s="325">
        <v>2</v>
      </c>
      <c r="E115" s="325"/>
      <c r="F115" s="324" t="s">
        <v>130</v>
      </c>
      <c r="G115" s="323">
        <f t="shared" ref="G115:N115" si="39">G116</f>
        <v>0</v>
      </c>
      <c r="H115" s="323">
        <f t="shared" si="39"/>
        <v>0</v>
      </c>
      <c r="I115" s="323">
        <f t="shared" si="39"/>
        <v>0</v>
      </c>
      <c r="J115" s="323">
        <f t="shared" si="39"/>
        <v>0</v>
      </c>
      <c r="K115" s="323">
        <f t="shared" si="39"/>
        <v>0</v>
      </c>
      <c r="L115" s="323">
        <f t="shared" si="39"/>
        <v>0</v>
      </c>
      <c r="M115" s="323">
        <f t="shared" si="39"/>
        <v>0</v>
      </c>
      <c r="N115" s="323">
        <f t="shared" si="39"/>
        <v>0</v>
      </c>
      <c r="O115" s="346">
        <v>4.8777111196268944E-2</v>
      </c>
    </row>
    <row r="116" spans="1:15" ht="12.75" x14ac:dyDescent="0.2">
      <c r="A116" s="331">
        <v>2</v>
      </c>
      <c r="B116" s="330">
        <v>2</v>
      </c>
      <c r="C116" s="330">
        <v>3</v>
      </c>
      <c r="D116" s="330">
        <v>2</v>
      </c>
      <c r="E116" s="330" t="s">
        <v>309</v>
      </c>
      <c r="F116" s="383" t="s">
        <v>130</v>
      </c>
      <c r="G116" s="328"/>
      <c r="H116" s="328"/>
      <c r="I116" s="328"/>
      <c r="J116" s="328"/>
      <c r="K116" s="328"/>
      <c r="L116" s="339"/>
      <c r="M116" s="328"/>
      <c r="N116" s="328">
        <f>SUBTOTAL(9,G116:M116)</f>
        <v>0</v>
      </c>
      <c r="O116" s="327">
        <f>IFERROR(N116/$N$18*100,"0.00")</f>
        <v>0</v>
      </c>
    </row>
    <row r="117" spans="1:15" ht="12.75" x14ac:dyDescent="0.2">
      <c r="A117" s="336">
        <v>2</v>
      </c>
      <c r="B117" s="335">
        <v>2</v>
      </c>
      <c r="C117" s="335">
        <v>4</v>
      </c>
      <c r="D117" s="335"/>
      <c r="E117" s="335"/>
      <c r="F117" s="334" t="s">
        <v>131</v>
      </c>
      <c r="G117" s="333">
        <f t="shared" ref="G117:N117" si="40">+G118+G120+G122+G124</f>
        <v>0</v>
      </c>
      <c r="H117" s="333">
        <f t="shared" si="40"/>
        <v>0</v>
      </c>
      <c r="I117" s="333">
        <f t="shared" si="40"/>
        <v>0</v>
      </c>
      <c r="J117" s="333">
        <f t="shared" si="40"/>
        <v>0</v>
      </c>
      <c r="K117" s="333">
        <f t="shared" si="40"/>
        <v>0</v>
      </c>
      <c r="L117" s="333">
        <f t="shared" si="40"/>
        <v>0</v>
      </c>
      <c r="M117" s="333">
        <f t="shared" si="40"/>
        <v>50000</v>
      </c>
      <c r="N117" s="333">
        <f t="shared" si="40"/>
        <v>50000</v>
      </c>
      <c r="O117" s="332">
        <v>2.4388555598134472E-2</v>
      </c>
    </row>
    <row r="118" spans="1:15" ht="12.75" x14ac:dyDescent="0.2">
      <c r="A118" s="326">
        <v>2</v>
      </c>
      <c r="B118" s="325">
        <v>2</v>
      </c>
      <c r="C118" s="325">
        <v>4</v>
      </c>
      <c r="D118" s="325">
        <v>1</v>
      </c>
      <c r="E118" s="325"/>
      <c r="F118" s="324" t="s">
        <v>33</v>
      </c>
      <c r="G118" s="323">
        <f t="shared" ref="G118:N118" si="41">G119</f>
        <v>0</v>
      </c>
      <c r="H118" s="323">
        <f t="shared" si="41"/>
        <v>0</v>
      </c>
      <c r="I118" s="323">
        <f t="shared" si="41"/>
        <v>0</v>
      </c>
      <c r="J118" s="323">
        <f t="shared" si="41"/>
        <v>0</v>
      </c>
      <c r="K118" s="323">
        <f t="shared" si="41"/>
        <v>0</v>
      </c>
      <c r="L118" s="323">
        <f t="shared" si="41"/>
        <v>0</v>
      </c>
      <c r="M118" s="323">
        <f t="shared" si="41"/>
        <v>50000</v>
      </c>
      <c r="N118" s="323">
        <f t="shared" si="41"/>
        <v>50000</v>
      </c>
      <c r="O118" s="346">
        <v>2.4388555598134472E-2</v>
      </c>
    </row>
    <row r="119" spans="1:15" ht="12.75" x14ac:dyDescent="0.2">
      <c r="A119" s="347">
        <v>2</v>
      </c>
      <c r="B119" s="330">
        <v>2</v>
      </c>
      <c r="C119" s="330">
        <v>4</v>
      </c>
      <c r="D119" s="330">
        <v>1</v>
      </c>
      <c r="E119" s="330" t="s">
        <v>309</v>
      </c>
      <c r="F119" s="353" t="s">
        <v>33</v>
      </c>
      <c r="G119" s="328"/>
      <c r="H119" s="328"/>
      <c r="I119" s="328"/>
      <c r="J119" s="328"/>
      <c r="K119" s="328"/>
      <c r="L119" s="339"/>
      <c r="M119" s="328">
        <v>50000</v>
      </c>
      <c r="N119" s="328">
        <f>SUBTOTAL(9,G119:M119)</f>
        <v>50000</v>
      </c>
      <c r="O119" s="327">
        <f>IFERROR(N119/$N$18*100,"0.00")</f>
        <v>2.2045248400988083E-2</v>
      </c>
    </row>
    <row r="120" spans="1:15" ht="12.75" x14ac:dyDescent="0.2">
      <c r="A120" s="326">
        <v>2</v>
      </c>
      <c r="B120" s="325">
        <v>2</v>
      </c>
      <c r="C120" s="325">
        <v>4</v>
      </c>
      <c r="D120" s="325">
        <v>2</v>
      </c>
      <c r="E120" s="325"/>
      <c r="F120" s="324" t="s">
        <v>34</v>
      </c>
      <c r="G120" s="323">
        <f t="shared" ref="G120:N120" si="42">G121</f>
        <v>0</v>
      </c>
      <c r="H120" s="323">
        <f t="shared" si="42"/>
        <v>0</v>
      </c>
      <c r="I120" s="323">
        <f t="shared" si="42"/>
        <v>0</v>
      </c>
      <c r="J120" s="323">
        <f t="shared" si="42"/>
        <v>0</v>
      </c>
      <c r="K120" s="323">
        <f t="shared" si="42"/>
        <v>0</v>
      </c>
      <c r="L120" s="323">
        <f t="shared" si="42"/>
        <v>0</v>
      </c>
      <c r="M120" s="323">
        <f t="shared" si="42"/>
        <v>0</v>
      </c>
      <c r="N120" s="323">
        <f t="shared" si="42"/>
        <v>0</v>
      </c>
      <c r="O120" s="346">
        <v>0</v>
      </c>
    </row>
    <row r="121" spans="1:15" ht="12.75" x14ac:dyDescent="0.2">
      <c r="A121" s="331">
        <v>2</v>
      </c>
      <c r="B121" s="330">
        <v>2</v>
      </c>
      <c r="C121" s="330">
        <v>4</v>
      </c>
      <c r="D121" s="330">
        <v>2</v>
      </c>
      <c r="E121" s="330" t="s">
        <v>309</v>
      </c>
      <c r="F121" s="383" t="s">
        <v>34</v>
      </c>
      <c r="G121" s="328"/>
      <c r="H121" s="328"/>
      <c r="I121" s="328"/>
      <c r="J121" s="328"/>
      <c r="K121" s="328"/>
      <c r="L121" s="328"/>
      <c r="M121" s="328"/>
      <c r="N121" s="328">
        <f>SUBTOTAL(9,G121:M121)</f>
        <v>0</v>
      </c>
      <c r="O121" s="327">
        <f>IFERROR(N121/$N$18*100,"0.00")</f>
        <v>0</v>
      </c>
    </row>
    <row r="122" spans="1:15" ht="12.75" x14ac:dyDescent="0.2">
      <c r="A122" s="326">
        <v>2</v>
      </c>
      <c r="B122" s="325">
        <v>2</v>
      </c>
      <c r="C122" s="325">
        <v>4</v>
      </c>
      <c r="D122" s="325">
        <v>3</v>
      </c>
      <c r="E122" s="325"/>
      <c r="F122" s="324" t="s">
        <v>49</v>
      </c>
      <c r="G122" s="323">
        <f t="shared" ref="G122:N122" si="43">G123</f>
        <v>0</v>
      </c>
      <c r="H122" s="323">
        <f t="shared" si="43"/>
        <v>0</v>
      </c>
      <c r="I122" s="323">
        <f t="shared" si="43"/>
        <v>0</v>
      </c>
      <c r="J122" s="323">
        <f t="shared" si="43"/>
        <v>0</v>
      </c>
      <c r="K122" s="323">
        <f t="shared" si="43"/>
        <v>0</v>
      </c>
      <c r="L122" s="323">
        <f t="shared" si="43"/>
        <v>0</v>
      </c>
      <c r="M122" s="323">
        <f t="shared" si="43"/>
        <v>0</v>
      </c>
      <c r="N122" s="323">
        <f t="shared" si="43"/>
        <v>0</v>
      </c>
      <c r="O122" s="346">
        <v>0</v>
      </c>
    </row>
    <row r="123" spans="1:15" ht="12.75" x14ac:dyDescent="0.2">
      <c r="A123" s="331">
        <v>2</v>
      </c>
      <c r="B123" s="330">
        <v>2</v>
      </c>
      <c r="C123" s="330">
        <v>4</v>
      </c>
      <c r="D123" s="330">
        <v>3</v>
      </c>
      <c r="E123" s="330" t="s">
        <v>309</v>
      </c>
      <c r="F123" s="383" t="s">
        <v>49</v>
      </c>
      <c r="G123" s="328"/>
      <c r="H123" s="328"/>
      <c r="I123" s="328"/>
      <c r="J123" s="328"/>
      <c r="K123" s="328"/>
      <c r="L123" s="328"/>
      <c r="M123" s="328"/>
      <c r="N123" s="328">
        <f>SUBTOTAL(9,G123:M123)</f>
        <v>0</v>
      </c>
      <c r="O123" s="327">
        <f>IFERROR(N123/$N$18*100,"0.00")</f>
        <v>0</v>
      </c>
    </row>
    <row r="124" spans="1:15" ht="12.75" x14ac:dyDescent="0.2">
      <c r="A124" s="326">
        <v>2</v>
      </c>
      <c r="B124" s="325">
        <v>2</v>
      </c>
      <c r="C124" s="325">
        <v>4</v>
      </c>
      <c r="D124" s="325">
        <v>4</v>
      </c>
      <c r="E124" s="325"/>
      <c r="F124" s="324" t="s">
        <v>132</v>
      </c>
      <c r="G124" s="323">
        <f t="shared" ref="G124:N124" si="44">G125</f>
        <v>0</v>
      </c>
      <c r="H124" s="323">
        <f t="shared" si="44"/>
        <v>0</v>
      </c>
      <c r="I124" s="323">
        <f t="shared" si="44"/>
        <v>0</v>
      </c>
      <c r="J124" s="323">
        <f t="shared" si="44"/>
        <v>0</v>
      </c>
      <c r="K124" s="323">
        <f t="shared" si="44"/>
        <v>0</v>
      </c>
      <c r="L124" s="323">
        <f t="shared" si="44"/>
        <v>0</v>
      </c>
      <c r="M124" s="323">
        <f t="shared" si="44"/>
        <v>0</v>
      </c>
      <c r="N124" s="323">
        <f t="shared" si="44"/>
        <v>0</v>
      </c>
      <c r="O124" s="346">
        <v>0</v>
      </c>
    </row>
    <row r="125" spans="1:15" ht="12.75" x14ac:dyDescent="0.2">
      <c r="A125" s="331">
        <v>2</v>
      </c>
      <c r="B125" s="330">
        <v>2</v>
      </c>
      <c r="C125" s="330">
        <v>4</v>
      </c>
      <c r="D125" s="330">
        <v>4</v>
      </c>
      <c r="E125" s="330" t="s">
        <v>309</v>
      </c>
      <c r="F125" s="383" t="s">
        <v>132</v>
      </c>
      <c r="G125" s="328"/>
      <c r="H125" s="328"/>
      <c r="I125" s="328"/>
      <c r="J125" s="328"/>
      <c r="K125" s="328"/>
      <c r="L125" s="328"/>
      <c r="M125" s="328"/>
      <c r="N125" s="328">
        <f>SUBTOTAL(9,G125:M125)</f>
        <v>0</v>
      </c>
      <c r="O125" s="327">
        <f>IFERROR(N125/$N$18*100,"0.00")</f>
        <v>0</v>
      </c>
    </row>
    <row r="126" spans="1:15" ht="12.75" x14ac:dyDescent="0.2">
      <c r="A126" s="336">
        <v>2</v>
      </c>
      <c r="B126" s="335">
        <v>2</v>
      </c>
      <c r="C126" s="335">
        <v>5</v>
      </c>
      <c r="D126" s="335"/>
      <c r="E126" s="335"/>
      <c r="F126" s="334" t="s">
        <v>133</v>
      </c>
      <c r="G126" s="333">
        <f t="shared" ref="G126:N126" si="45">+G127+G129+G131+G137+G139+G141+G143+G145</f>
        <v>0</v>
      </c>
      <c r="H126" s="333">
        <f t="shared" si="45"/>
        <v>0</v>
      </c>
      <c r="I126" s="333">
        <f t="shared" si="45"/>
        <v>0</v>
      </c>
      <c r="J126" s="333">
        <f t="shared" si="45"/>
        <v>0</v>
      </c>
      <c r="K126" s="333">
        <f t="shared" si="45"/>
        <v>0</v>
      </c>
      <c r="L126" s="333">
        <f t="shared" si="45"/>
        <v>0</v>
      </c>
      <c r="M126" s="333">
        <f t="shared" si="45"/>
        <v>0</v>
      </c>
      <c r="N126" s="333">
        <f t="shared" si="45"/>
        <v>0</v>
      </c>
      <c r="O126" s="332">
        <v>0</v>
      </c>
    </row>
    <row r="127" spans="1:15" ht="12.75" x14ac:dyDescent="0.2">
      <c r="A127" s="326">
        <v>2</v>
      </c>
      <c r="B127" s="325">
        <v>2</v>
      </c>
      <c r="C127" s="325">
        <v>5</v>
      </c>
      <c r="D127" s="325">
        <v>1</v>
      </c>
      <c r="E127" s="325"/>
      <c r="F127" s="324" t="s">
        <v>134</v>
      </c>
      <c r="G127" s="323">
        <f t="shared" ref="G127:N127" si="46">G128</f>
        <v>0</v>
      </c>
      <c r="H127" s="323">
        <f t="shared" si="46"/>
        <v>0</v>
      </c>
      <c r="I127" s="323">
        <f t="shared" si="46"/>
        <v>0</v>
      </c>
      <c r="J127" s="323">
        <f t="shared" si="46"/>
        <v>0</v>
      </c>
      <c r="K127" s="323">
        <f t="shared" si="46"/>
        <v>0</v>
      </c>
      <c r="L127" s="323">
        <f t="shared" si="46"/>
        <v>0</v>
      </c>
      <c r="M127" s="323">
        <f t="shared" si="46"/>
        <v>0</v>
      </c>
      <c r="N127" s="323">
        <f t="shared" si="46"/>
        <v>0</v>
      </c>
      <c r="O127" s="346">
        <v>0</v>
      </c>
    </row>
    <row r="128" spans="1:15" ht="12.75" x14ac:dyDescent="0.2">
      <c r="A128" s="331">
        <v>2</v>
      </c>
      <c r="B128" s="330">
        <v>2</v>
      </c>
      <c r="C128" s="330">
        <v>5</v>
      </c>
      <c r="D128" s="330">
        <v>1</v>
      </c>
      <c r="E128" s="330" t="s">
        <v>309</v>
      </c>
      <c r="F128" s="383" t="s">
        <v>134</v>
      </c>
      <c r="G128" s="328"/>
      <c r="H128" s="328"/>
      <c r="I128" s="328"/>
      <c r="J128" s="328"/>
      <c r="K128" s="328"/>
      <c r="L128" s="328"/>
      <c r="M128" s="328"/>
      <c r="N128" s="328">
        <f>SUBTOTAL(9,G128:M128)</f>
        <v>0</v>
      </c>
      <c r="O128" s="327">
        <f>IFERROR(N128/$N$18*100,"0.00")</f>
        <v>0</v>
      </c>
    </row>
    <row r="129" spans="1:15" ht="12.75" x14ac:dyDescent="0.2">
      <c r="A129" s="338">
        <v>2</v>
      </c>
      <c r="B129" s="325">
        <v>2</v>
      </c>
      <c r="C129" s="325">
        <v>5</v>
      </c>
      <c r="D129" s="325">
        <v>2</v>
      </c>
      <c r="E129" s="325"/>
      <c r="F129" s="382" t="s">
        <v>135</v>
      </c>
      <c r="G129" s="323">
        <f t="shared" ref="G129:N129" si="47">G130</f>
        <v>0</v>
      </c>
      <c r="H129" s="323">
        <f t="shared" si="47"/>
        <v>0</v>
      </c>
      <c r="I129" s="323">
        <f t="shared" si="47"/>
        <v>0</v>
      </c>
      <c r="J129" s="323">
        <f t="shared" si="47"/>
        <v>0</v>
      </c>
      <c r="K129" s="323">
        <f t="shared" si="47"/>
        <v>0</v>
      </c>
      <c r="L129" s="323">
        <f t="shared" si="47"/>
        <v>0</v>
      </c>
      <c r="M129" s="323">
        <f t="shared" si="47"/>
        <v>0</v>
      </c>
      <c r="N129" s="323">
        <f t="shared" si="47"/>
        <v>0</v>
      </c>
      <c r="O129" s="346">
        <v>0</v>
      </c>
    </row>
    <row r="130" spans="1:15" ht="12.75" x14ac:dyDescent="0.2">
      <c r="A130" s="331">
        <v>2</v>
      </c>
      <c r="B130" s="330">
        <v>2</v>
      </c>
      <c r="C130" s="330">
        <v>5</v>
      </c>
      <c r="D130" s="330">
        <v>2</v>
      </c>
      <c r="E130" s="330" t="s">
        <v>309</v>
      </c>
      <c r="F130" s="383" t="s">
        <v>135</v>
      </c>
      <c r="G130" s="328"/>
      <c r="H130" s="328"/>
      <c r="I130" s="328"/>
      <c r="J130" s="328"/>
      <c r="K130" s="328"/>
      <c r="L130" s="328"/>
      <c r="M130" s="328"/>
      <c r="N130" s="328">
        <f>SUBTOTAL(9,G130:M130)</f>
        <v>0</v>
      </c>
      <c r="O130" s="327">
        <f>IFERROR(N130/$N$18*100,"0.00")</f>
        <v>0</v>
      </c>
    </row>
    <row r="131" spans="1:15" ht="12.75" x14ac:dyDescent="0.2">
      <c r="A131" s="326">
        <v>2</v>
      </c>
      <c r="B131" s="325">
        <v>2</v>
      </c>
      <c r="C131" s="325">
        <v>5</v>
      </c>
      <c r="D131" s="325">
        <v>3</v>
      </c>
      <c r="E131" s="325"/>
      <c r="F131" s="324" t="s">
        <v>136</v>
      </c>
      <c r="G131" s="323">
        <f t="shared" ref="G131:N131" si="48">SUM(G132:G136)</f>
        <v>0</v>
      </c>
      <c r="H131" s="323">
        <f t="shared" si="48"/>
        <v>0</v>
      </c>
      <c r="I131" s="323">
        <f t="shared" si="48"/>
        <v>0</v>
      </c>
      <c r="J131" s="323">
        <f t="shared" si="48"/>
        <v>0</v>
      </c>
      <c r="K131" s="323">
        <f t="shared" si="48"/>
        <v>0</v>
      </c>
      <c r="L131" s="323">
        <f t="shared" si="48"/>
        <v>0</v>
      </c>
      <c r="M131" s="323">
        <f t="shared" si="48"/>
        <v>0</v>
      </c>
      <c r="N131" s="323">
        <f t="shared" si="48"/>
        <v>0</v>
      </c>
      <c r="O131" s="346">
        <v>0</v>
      </c>
    </row>
    <row r="132" spans="1:15" ht="12.75" x14ac:dyDescent="0.2">
      <c r="A132" s="331">
        <v>2</v>
      </c>
      <c r="B132" s="330">
        <v>2</v>
      </c>
      <c r="C132" s="330">
        <v>5</v>
      </c>
      <c r="D132" s="330">
        <v>3</v>
      </c>
      <c r="E132" s="330" t="s">
        <v>309</v>
      </c>
      <c r="F132" s="383" t="s">
        <v>137</v>
      </c>
      <c r="G132" s="328"/>
      <c r="H132" s="328"/>
      <c r="I132" s="328"/>
      <c r="J132" s="328"/>
      <c r="K132" s="328"/>
      <c r="L132" s="328"/>
      <c r="M132" s="328"/>
      <c r="N132" s="328">
        <f>SUBTOTAL(9,G132:M132)</f>
        <v>0</v>
      </c>
      <c r="O132" s="327">
        <f>IFERROR(N132/$N$18*100,"0.00")</f>
        <v>0</v>
      </c>
    </row>
    <row r="133" spans="1:15" ht="12.75" x14ac:dyDescent="0.2">
      <c r="A133" s="331">
        <v>2</v>
      </c>
      <c r="B133" s="330">
        <v>2</v>
      </c>
      <c r="C133" s="330">
        <v>5</v>
      </c>
      <c r="D133" s="330">
        <v>3</v>
      </c>
      <c r="E133" s="330" t="s">
        <v>310</v>
      </c>
      <c r="F133" s="383" t="s">
        <v>138</v>
      </c>
      <c r="G133" s="328"/>
      <c r="H133" s="328"/>
      <c r="I133" s="328"/>
      <c r="J133" s="328"/>
      <c r="K133" s="328"/>
      <c r="L133" s="328"/>
      <c r="M133" s="328"/>
      <c r="N133" s="328">
        <f>SUBTOTAL(9,G133:M133)</f>
        <v>0</v>
      </c>
      <c r="O133" s="327">
        <f>IFERROR(N133/$N$18*100,"0.00")</f>
        <v>0</v>
      </c>
    </row>
    <row r="134" spans="1:15" ht="12.75" x14ac:dyDescent="0.2">
      <c r="A134" s="331">
        <v>2</v>
      </c>
      <c r="B134" s="330">
        <v>2</v>
      </c>
      <c r="C134" s="330">
        <v>5</v>
      </c>
      <c r="D134" s="330">
        <v>3</v>
      </c>
      <c r="E134" s="330" t="s">
        <v>311</v>
      </c>
      <c r="F134" s="383" t="s">
        <v>139</v>
      </c>
      <c r="G134" s="328"/>
      <c r="H134" s="328"/>
      <c r="I134" s="328"/>
      <c r="J134" s="328"/>
      <c r="K134" s="328"/>
      <c r="L134" s="328"/>
      <c r="M134" s="328"/>
      <c r="N134" s="328">
        <f>SUBTOTAL(9,G134:M134)</f>
        <v>0</v>
      </c>
      <c r="O134" s="327">
        <f>IFERROR(N134/$N$18*100,"0.00")</f>
        <v>0</v>
      </c>
    </row>
    <row r="135" spans="1:15" ht="12.75" x14ac:dyDescent="0.2">
      <c r="A135" s="331">
        <v>2</v>
      </c>
      <c r="B135" s="330">
        <v>2</v>
      </c>
      <c r="C135" s="330">
        <v>5</v>
      </c>
      <c r="D135" s="330">
        <v>3</v>
      </c>
      <c r="E135" s="330" t="s">
        <v>312</v>
      </c>
      <c r="F135" s="383" t="s">
        <v>140</v>
      </c>
      <c r="G135" s="328"/>
      <c r="H135" s="328"/>
      <c r="I135" s="328"/>
      <c r="J135" s="328"/>
      <c r="K135" s="328"/>
      <c r="L135" s="328"/>
      <c r="M135" s="328"/>
      <c r="N135" s="328">
        <f>SUBTOTAL(9,G135:M135)</f>
        <v>0</v>
      </c>
      <c r="O135" s="327">
        <f>IFERROR(N135/$N$18*100,"0.00")</f>
        <v>0</v>
      </c>
    </row>
    <row r="136" spans="1:15" ht="12.75" x14ac:dyDescent="0.2">
      <c r="A136" s="331">
        <v>2</v>
      </c>
      <c r="B136" s="330">
        <v>2</v>
      </c>
      <c r="C136" s="330">
        <v>5</v>
      </c>
      <c r="D136" s="330">
        <v>3</v>
      </c>
      <c r="E136" s="330" t="s">
        <v>316</v>
      </c>
      <c r="F136" s="383" t="s">
        <v>141</v>
      </c>
      <c r="G136" s="328"/>
      <c r="H136" s="328"/>
      <c r="I136" s="328"/>
      <c r="J136" s="328"/>
      <c r="K136" s="328"/>
      <c r="L136" s="328"/>
      <c r="M136" s="328"/>
      <c r="N136" s="328">
        <f>SUBTOTAL(9,G136:M136)</f>
        <v>0</v>
      </c>
      <c r="O136" s="327">
        <f>IFERROR(N136/$N$18*100,"0.00")</f>
        <v>0</v>
      </c>
    </row>
    <row r="137" spans="1:15" ht="12.75" x14ac:dyDescent="0.2">
      <c r="A137" s="326">
        <v>2</v>
      </c>
      <c r="B137" s="325">
        <v>2</v>
      </c>
      <c r="C137" s="325">
        <v>5</v>
      </c>
      <c r="D137" s="325">
        <v>4</v>
      </c>
      <c r="E137" s="325"/>
      <c r="F137" s="324" t="s">
        <v>142</v>
      </c>
      <c r="G137" s="323">
        <f t="shared" ref="G137:N137" si="49">G138</f>
        <v>0</v>
      </c>
      <c r="H137" s="323">
        <f t="shared" si="49"/>
        <v>0</v>
      </c>
      <c r="I137" s="323">
        <f t="shared" si="49"/>
        <v>0</v>
      </c>
      <c r="J137" s="323">
        <f t="shared" si="49"/>
        <v>0</v>
      </c>
      <c r="K137" s="323">
        <f t="shared" si="49"/>
        <v>0</v>
      </c>
      <c r="L137" s="323">
        <f t="shared" si="49"/>
        <v>0</v>
      </c>
      <c r="M137" s="323">
        <f t="shared" si="49"/>
        <v>0</v>
      </c>
      <c r="N137" s="323">
        <f t="shared" si="49"/>
        <v>0</v>
      </c>
      <c r="O137" s="346">
        <v>0</v>
      </c>
    </row>
    <row r="138" spans="1:15" ht="12.75" x14ac:dyDescent="0.2">
      <c r="A138" s="331">
        <v>2</v>
      </c>
      <c r="B138" s="330">
        <v>2</v>
      </c>
      <c r="C138" s="330">
        <v>5</v>
      </c>
      <c r="D138" s="330">
        <v>4</v>
      </c>
      <c r="E138" s="330" t="s">
        <v>309</v>
      </c>
      <c r="F138" s="383" t="s">
        <v>142</v>
      </c>
      <c r="G138" s="328"/>
      <c r="H138" s="328"/>
      <c r="I138" s="328"/>
      <c r="J138" s="328"/>
      <c r="K138" s="328"/>
      <c r="L138" s="328"/>
      <c r="M138" s="328"/>
      <c r="N138" s="328">
        <f>SUBTOTAL(9,G138:M138)</f>
        <v>0</v>
      </c>
      <c r="O138" s="327">
        <f>IFERROR(N138/$N$18*100,"0.00")</f>
        <v>0</v>
      </c>
    </row>
    <row r="139" spans="1:15" ht="12.75" x14ac:dyDescent="0.2">
      <c r="A139" s="338">
        <v>2</v>
      </c>
      <c r="B139" s="325">
        <v>2</v>
      </c>
      <c r="C139" s="325">
        <v>5</v>
      </c>
      <c r="D139" s="325">
        <v>5</v>
      </c>
      <c r="E139" s="325"/>
      <c r="F139" s="382" t="s">
        <v>368</v>
      </c>
      <c r="G139" s="323">
        <f t="shared" ref="G139:O139" si="50">+G140</f>
        <v>0</v>
      </c>
      <c r="H139" s="323">
        <f t="shared" si="50"/>
        <v>0</v>
      </c>
      <c r="I139" s="323">
        <f t="shared" si="50"/>
        <v>0</v>
      </c>
      <c r="J139" s="323">
        <f t="shared" si="50"/>
        <v>0</v>
      </c>
      <c r="K139" s="323">
        <f t="shared" si="50"/>
        <v>0</v>
      </c>
      <c r="L139" s="323">
        <f t="shared" si="50"/>
        <v>0</v>
      </c>
      <c r="M139" s="323">
        <f t="shared" si="50"/>
        <v>0</v>
      </c>
      <c r="N139" s="323">
        <f t="shared" si="50"/>
        <v>0</v>
      </c>
      <c r="O139" s="322">
        <f t="shared" si="50"/>
        <v>0</v>
      </c>
    </row>
    <row r="140" spans="1:15" ht="12.75" x14ac:dyDescent="0.2">
      <c r="A140" s="331">
        <v>2</v>
      </c>
      <c r="B140" s="330">
        <v>2</v>
      </c>
      <c r="C140" s="330">
        <v>5</v>
      </c>
      <c r="D140" s="330">
        <v>5</v>
      </c>
      <c r="E140" s="330" t="s">
        <v>309</v>
      </c>
      <c r="F140" s="383" t="s">
        <v>368</v>
      </c>
      <c r="G140" s="328"/>
      <c r="H140" s="328"/>
      <c r="I140" s="328"/>
      <c r="J140" s="328"/>
      <c r="K140" s="328"/>
      <c r="L140" s="328"/>
      <c r="M140" s="328"/>
      <c r="N140" s="328">
        <f>SUBTOTAL(9,G140:M140)</f>
        <v>0</v>
      </c>
      <c r="O140" s="327">
        <f>IFERROR(N140/$N$18*100,"0.00")</f>
        <v>0</v>
      </c>
    </row>
    <row r="141" spans="1:15" ht="12.75" x14ac:dyDescent="0.2">
      <c r="A141" s="338">
        <v>2</v>
      </c>
      <c r="B141" s="325">
        <v>2</v>
      </c>
      <c r="C141" s="325">
        <v>5</v>
      </c>
      <c r="D141" s="325">
        <v>6</v>
      </c>
      <c r="E141" s="325"/>
      <c r="F141" s="382" t="s">
        <v>369</v>
      </c>
      <c r="G141" s="323">
        <f t="shared" ref="G141:N141" si="51">G142</f>
        <v>0</v>
      </c>
      <c r="H141" s="323">
        <f t="shared" si="51"/>
        <v>0</v>
      </c>
      <c r="I141" s="323">
        <f t="shared" si="51"/>
        <v>0</v>
      </c>
      <c r="J141" s="323">
        <f t="shared" si="51"/>
        <v>0</v>
      </c>
      <c r="K141" s="323">
        <f t="shared" si="51"/>
        <v>0</v>
      </c>
      <c r="L141" s="323">
        <f t="shared" si="51"/>
        <v>0</v>
      </c>
      <c r="M141" s="323">
        <f t="shared" si="51"/>
        <v>0</v>
      </c>
      <c r="N141" s="323">
        <f t="shared" si="51"/>
        <v>0</v>
      </c>
      <c r="O141" s="346">
        <v>0</v>
      </c>
    </row>
    <row r="142" spans="1:15" ht="12.75" x14ac:dyDescent="0.2">
      <c r="A142" s="331">
        <v>2</v>
      </c>
      <c r="B142" s="330">
        <v>2</v>
      </c>
      <c r="C142" s="330">
        <v>5</v>
      </c>
      <c r="D142" s="330">
        <v>6</v>
      </c>
      <c r="E142" s="330" t="s">
        <v>309</v>
      </c>
      <c r="F142" s="383" t="s">
        <v>369</v>
      </c>
      <c r="G142" s="328"/>
      <c r="H142" s="328"/>
      <c r="I142" s="328"/>
      <c r="J142" s="328"/>
      <c r="K142" s="328"/>
      <c r="L142" s="328"/>
      <c r="M142" s="328"/>
      <c r="N142" s="328">
        <f>SUBTOTAL(9,G142:M142)</f>
        <v>0</v>
      </c>
      <c r="O142" s="327">
        <f>IFERROR(N142/$N$18*100,"0.00")</f>
        <v>0</v>
      </c>
    </row>
    <row r="143" spans="1:15" ht="12.75" x14ac:dyDescent="0.2">
      <c r="A143" s="338">
        <v>2</v>
      </c>
      <c r="B143" s="325">
        <v>2</v>
      </c>
      <c r="C143" s="325">
        <v>5</v>
      </c>
      <c r="D143" s="325">
        <v>7</v>
      </c>
      <c r="E143" s="325"/>
      <c r="F143" s="382" t="s">
        <v>370</v>
      </c>
      <c r="G143" s="323">
        <f t="shared" ref="G143:O143" si="52">+G144</f>
        <v>0</v>
      </c>
      <c r="H143" s="323">
        <f t="shared" si="52"/>
        <v>0</v>
      </c>
      <c r="I143" s="323">
        <f t="shared" si="52"/>
        <v>0</v>
      </c>
      <c r="J143" s="323">
        <f t="shared" si="52"/>
        <v>0</v>
      </c>
      <c r="K143" s="323">
        <f t="shared" si="52"/>
        <v>0</v>
      </c>
      <c r="L143" s="323">
        <f t="shared" si="52"/>
        <v>0</v>
      </c>
      <c r="M143" s="323">
        <f t="shared" si="52"/>
        <v>0</v>
      </c>
      <c r="N143" s="323">
        <f t="shared" si="52"/>
        <v>0</v>
      </c>
      <c r="O143" s="322">
        <f t="shared" si="52"/>
        <v>0</v>
      </c>
    </row>
    <row r="144" spans="1:15" ht="12.75" x14ac:dyDescent="0.2">
      <c r="A144" s="331">
        <v>2</v>
      </c>
      <c r="B144" s="330">
        <v>2</v>
      </c>
      <c r="C144" s="330">
        <v>5</v>
      </c>
      <c r="D144" s="330">
        <v>7</v>
      </c>
      <c r="E144" s="330" t="s">
        <v>309</v>
      </c>
      <c r="F144" s="383" t="s">
        <v>370</v>
      </c>
      <c r="G144" s="328"/>
      <c r="H144" s="328"/>
      <c r="I144" s="328"/>
      <c r="J144" s="328"/>
      <c r="K144" s="328"/>
      <c r="L144" s="328"/>
      <c r="M144" s="328"/>
      <c r="N144" s="328">
        <f>SUBTOTAL(9,G144:M144)</f>
        <v>0</v>
      </c>
      <c r="O144" s="327">
        <f>IFERROR(N144/$N$18*100,"0.00")</f>
        <v>0</v>
      </c>
    </row>
    <row r="145" spans="1:15" ht="12.75" x14ac:dyDescent="0.2">
      <c r="A145" s="338">
        <v>2</v>
      </c>
      <c r="B145" s="325">
        <v>2</v>
      </c>
      <c r="C145" s="325">
        <v>5</v>
      </c>
      <c r="D145" s="325">
        <v>8</v>
      </c>
      <c r="E145" s="325"/>
      <c r="F145" s="382" t="s">
        <v>143</v>
      </c>
      <c r="G145" s="323">
        <f t="shared" ref="G145:N145" si="53">G146</f>
        <v>0</v>
      </c>
      <c r="H145" s="323">
        <f t="shared" si="53"/>
        <v>0</v>
      </c>
      <c r="I145" s="323">
        <f t="shared" si="53"/>
        <v>0</v>
      </c>
      <c r="J145" s="323">
        <f t="shared" si="53"/>
        <v>0</v>
      </c>
      <c r="K145" s="323">
        <f t="shared" si="53"/>
        <v>0</v>
      </c>
      <c r="L145" s="323">
        <f t="shared" si="53"/>
        <v>0</v>
      </c>
      <c r="M145" s="323">
        <f t="shared" si="53"/>
        <v>0</v>
      </c>
      <c r="N145" s="323">
        <f t="shared" si="53"/>
        <v>0</v>
      </c>
      <c r="O145" s="346">
        <v>0</v>
      </c>
    </row>
    <row r="146" spans="1:15" ht="12.75" x14ac:dyDescent="0.2">
      <c r="A146" s="331">
        <v>2</v>
      </c>
      <c r="B146" s="330">
        <v>2</v>
      </c>
      <c r="C146" s="330">
        <v>5</v>
      </c>
      <c r="D146" s="330">
        <v>8</v>
      </c>
      <c r="E146" s="330" t="s">
        <v>309</v>
      </c>
      <c r="F146" s="383" t="s">
        <v>143</v>
      </c>
      <c r="G146" s="328"/>
      <c r="H146" s="328"/>
      <c r="I146" s="328"/>
      <c r="J146" s="328"/>
      <c r="K146" s="328"/>
      <c r="L146" s="328"/>
      <c r="M146" s="328"/>
      <c r="N146" s="328">
        <f>SUBTOTAL(9,G146:M146)</f>
        <v>0</v>
      </c>
      <c r="O146" s="327">
        <f>IFERROR(N146/$N$18*100,"0.00")</f>
        <v>0</v>
      </c>
    </row>
    <row r="147" spans="1:15" ht="12.75" x14ac:dyDescent="0.2">
      <c r="A147" s="336">
        <v>2</v>
      </c>
      <c r="B147" s="335">
        <v>2</v>
      </c>
      <c r="C147" s="335">
        <v>6</v>
      </c>
      <c r="D147" s="335"/>
      <c r="E147" s="335"/>
      <c r="F147" s="334" t="s">
        <v>144</v>
      </c>
      <c r="G147" s="333">
        <f t="shared" ref="G147:N147" si="54">+G148+G150+G152+G154+G156+G158+G160+G162+G164</f>
        <v>0</v>
      </c>
      <c r="H147" s="333">
        <f t="shared" si="54"/>
        <v>0</v>
      </c>
      <c r="I147" s="333">
        <f t="shared" si="54"/>
        <v>0</v>
      </c>
      <c r="J147" s="333">
        <f t="shared" si="54"/>
        <v>0</v>
      </c>
      <c r="K147" s="333">
        <f t="shared" si="54"/>
        <v>0</v>
      </c>
      <c r="L147" s="333">
        <f t="shared" si="54"/>
        <v>0</v>
      </c>
      <c r="M147" s="333">
        <f t="shared" si="54"/>
        <v>85000</v>
      </c>
      <c r="N147" s="333">
        <f t="shared" si="54"/>
        <v>85000</v>
      </c>
      <c r="O147" s="332">
        <v>4.1460544516828603E-2</v>
      </c>
    </row>
    <row r="148" spans="1:15" ht="12.75" x14ac:dyDescent="0.2">
      <c r="A148" s="326">
        <v>2</v>
      </c>
      <c r="B148" s="325">
        <v>2</v>
      </c>
      <c r="C148" s="325">
        <v>6</v>
      </c>
      <c r="D148" s="325">
        <v>1</v>
      </c>
      <c r="E148" s="325"/>
      <c r="F148" s="324" t="s">
        <v>371</v>
      </c>
      <c r="G148" s="323">
        <f t="shared" ref="G148:N148" si="55">G149</f>
        <v>0</v>
      </c>
      <c r="H148" s="323">
        <f t="shared" si="55"/>
        <v>0</v>
      </c>
      <c r="I148" s="323">
        <f t="shared" si="55"/>
        <v>0</v>
      </c>
      <c r="J148" s="323">
        <f t="shared" si="55"/>
        <v>0</v>
      </c>
      <c r="K148" s="323">
        <f t="shared" si="55"/>
        <v>0</v>
      </c>
      <c r="L148" s="323">
        <f t="shared" si="55"/>
        <v>0</v>
      </c>
      <c r="M148" s="323">
        <f t="shared" si="55"/>
        <v>25000</v>
      </c>
      <c r="N148" s="323">
        <f t="shared" si="55"/>
        <v>25000</v>
      </c>
      <c r="O148" s="346">
        <v>1.2194277799067236E-2</v>
      </c>
    </row>
    <row r="149" spans="1:15" ht="12.75" x14ac:dyDescent="0.2">
      <c r="A149" s="331">
        <v>2</v>
      </c>
      <c r="B149" s="330">
        <v>2</v>
      </c>
      <c r="C149" s="330">
        <v>6</v>
      </c>
      <c r="D149" s="330">
        <v>1</v>
      </c>
      <c r="E149" s="330" t="s">
        <v>309</v>
      </c>
      <c r="F149" s="383" t="s">
        <v>371</v>
      </c>
      <c r="G149" s="328"/>
      <c r="H149" s="328"/>
      <c r="I149" s="328"/>
      <c r="J149" s="328"/>
      <c r="K149" s="328"/>
      <c r="L149" s="339"/>
      <c r="M149" s="328">
        <v>25000</v>
      </c>
      <c r="N149" s="328">
        <f>SUBTOTAL(9,G149:M149)</f>
        <v>25000</v>
      </c>
      <c r="O149" s="327">
        <f>IFERROR(N149/$N$18*100,"0.00")</f>
        <v>1.1022624200494041E-2</v>
      </c>
    </row>
    <row r="150" spans="1:15" ht="12.75" x14ac:dyDescent="0.2">
      <c r="A150" s="326">
        <v>2</v>
      </c>
      <c r="B150" s="325">
        <v>2</v>
      </c>
      <c r="C150" s="325">
        <v>6</v>
      </c>
      <c r="D150" s="325">
        <v>2</v>
      </c>
      <c r="E150" s="325"/>
      <c r="F150" s="324" t="s">
        <v>145</v>
      </c>
      <c r="G150" s="323">
        <f t="shared" ref="G150:N150" si="56">G151</f>
        <v>0</v>
      </c>
      <c r="H150" s="323">
        <f t="shared" si="56"/>
        <v>0</v>
      </c>
      <c r="I150" s="323">
        <f t="shared" si="56"/>
        <v>0</v>
      </c>
      <c r="J150" s="323">
        <f t="shared" si="56"/>
        <v>0</v>
      </c>
      <c r="K150" s="323">
        <f t="shared" si="56"/>
        <v>0</v>
      </c>
      <c r="L150" s="323">
        <f t="shared" si="56"/>
        <v>0</v>
      </c>
      <c r="M150" s="323">
        <f t="shared" si="56"/>
        <v>60000</v>
      </c>
      <c r="N150" s="323">
        <f t="shared" si="56"/>
        <v>60000</v>
      </c>
      <c r="O150" s="346">
        <v>2.9266266717761367E-2</v>
      </c>
    </row>
    <row r="151" spans="1:15" ht="12.75" x14ac:dyDescent="0.2">
      <c r="A151" s="363">
        <v>2</v>
      </c>
      <c r="B151" s="320">
        <v>2</v>
      </c>
      <c r="C151" s="320">
        <v>6</v>
      </c>
      <c r="D151" s="320">
        <v>2</v>
      </c>
      <c r="E151" s="320" t="s">
        <v>309</v>
      </c>
      <c r="F151" s="384" t="s">
        <v>145</v>
      </c>
      <c r="G151" s="317"/>
      <c r="H151" s="317"/>
      <c r="I151" s="317"/>
      <c r="J151" s="317"/>
      <c r="K151" s="317"/>
      <c r="L151" s="364"/>
      <c r="M151" s="317">
        <v>60000</v>
      </c>
      <c r="N151" s="317">
        <f>SUBTOTAL(9,G151:M151)</f>
        <v>60000</v>
      </c>
      <c r="O151" s="316">
        <f>IFERROR(N151/$N$18*100,"0.00")</f>
        <v>2.6454298081185702E-2</v>
      </c>
    </row>
    <row r="152" spans="1:15" ht="12.75" x14ac:dyDescent="0.2">
      <c r="A152" s="326">
        <v>2</v>
      </c>
      <c r="B152" s="325">
        <v>2</v>
      </c>
      <c r="C152" s="325">
        <v>6</v>
      </c>
      <c r="D152" s="325">
        <v>3</v>
      </c>
      <c r="E152" s="325"/>
      <c r="F152" s="324" t="s">
        <v>146</v>
      </c>
      <c r="G152" s="323">
        <f t="shared" ref="G152:N152" si="57">G153</f>
        <v>0</v>
      </c>
      <c r="H152" s="323">
        <f t="shared" si="57"/>
        <v>0</v>
      </c>
      <c r="I152" s="323">
        <f t="shared" si="57"/>
        <v>0</v>
      </c>
      <c r="J152" s="323">
        <f t="shared" si="57"/>
        <v>0</v>
      </c>
      <c r="K152" s="323">
        <f t="shared" si="57"/>
        <v>0</v>
      </c>
      <c r="L152" s="323">
        <f t="shared" si="57"/>
        <v>0</v>
      </c>
      <c r="M152" s="323">
        <f t="shared" si="57"/>
        <v>0</v>
      </c>
      <c r="N152" s="323">
        <f t="shared" si="57"/>
        <v>0</v>
      </c>
      <c r="O152" s="346">
        <v>0</v>
      </c>
    </row>
    <row r="153" spans="1:15" ht="12.75" x14ac:dyDescent="0.2">
      <c r="A153" s="331">
        <v>2</v>
      </c>
      <c r="B153" s="330">
        <v>2</v>
      </c>
      <c r="C153" s="330">
        <v>6</v>
      </c>
      <c r="D153" s="330">
        <v>3</v>
      </c>
      <c r="E153" s="330" t="s">
        <v>309</v>
      </c>
      <c r="F153" s="383" t="s">
        <v>146</v>
      </c>
      <c r="G153" s="328"/>
      <c r="H153" s="328"/>
      <c r="I153" s="328"/>
      <c r="J153" s="328"/>
      <c r="K153" s="328"/>
      <c r="L153" s="328"/>
      <c r="M153" s="328"/>
      <c r="N153" s="328">
        <f>SUBTOTAL(9,G153:M153)</f>
        <v>0</v>
      </c>
      <c r="O153" s="327">
        <f>IFERROR(N153/$N$18*100,"0.00")</f>
        <v>0</v>
      </c>
    </row>
    <row r="154" spans="1:15" ht="12.75" x14ac:dyDescent="0.2">
      <c r="A154" s="326">
        <v>2</v>
      </c>
      <c r="B154" s="325">
        <v>2</v>
      </c>
      <c r="C154" s="325">
        <v>6</v>
      </c>
      <c r="D154" s="325">
        <v>4</v>
      </c>
      <c r="E154" s="325"/>
      <c r="F154" s="324" t="s">
        <v>147</v>
      </c>
      <c r="G154" s="323">
        <f t="shared" ref="G154:N154" si="58">G155</f>
        <v>0</v>
      </c>
      <c r="H154" s="323">
        <f t="shared" si="58"/>
        <v>0</v>
      </c>
      <c r="I154" s="323">
        <f t="shared" si="58"/>
        <v>0</v>
      </c>
      <c r="J154" s="323">
        <f t="shared" si="58"/>
        <v>0</v>
      </c>
      <c r="K154" s="323">
        <f t="shared" si="58"/>
        <v>0</v>
      </c>
      <c r="L154" s="323">
        <f t="shared" si="58"/>
        <v>0</v>
      </c>
      <c r="M154" s="323">
        <f t="shared" si="58"/>
        <v>0</v>
      </c>
      <c r="N154" s="323">
        <f t="shared" si="58"/>
        <v>0</v>
      </c>
      <c r="O154" s="346">
        <v>0</v>
      </c>
    </row>
    <row r="155" spans="1:15" ht="12.75" x14ac:dyDescent="0.2">
      <c r="A155" s="331">
        <v>2</v>
      </c>
      <c r="B155" s="330">
        <v>2</v>
      </c>
      <c r="C155" s="330">
        <v>6</v>
      </c>
      <c r="D155" s="330">
        <v>4</v>
      </c>
      <c r="E155" s="330" t="s">
        <v>309</v>
      </c>
      <c r="F155" s="383" t="s">
        <v>147</v>
      </c>
      <c r="G155" s="328"/>
      <c r="H155" s="328"/>
      <c r="I155" s="328"/>
      <c r="J155" s="328"/>
      <c r="K155" s="328"/>
      <c r="L155" s="328"/>
      <c r="M155" s="328"/>
      <c r="N155" s="328">
        <f>SUBTOTAL(9,G155:M155)</f>
        <v>0</v>
      </c>
      <c r="O155" s="327">
        <f>IFERROR(N155/$N$18*100,"0.00")</f>
        <v>0</v>
      </c>
    </row>
    <row r="156" spans="1:15" ht="12.75" x14ac:dyDescent="0.2">
      <c r="A156" s="338">
        <v>2</v>
      </c>
      <c r="B156" s="325">
        <v>2</v>
      </c>
      <c r="C156" s="325">
        <v>6</v>
      </c>
      <c r="D156" s="325">
        <v>5</v>
      </c>
      <c r="E156" s="325"/>
      <c r="F156" s="382" t="s">
        <v>314</v>
      </c>
      <c r="G156" s="323">
        <f t="shared" ref="G156:O156" si="59">+G157</f>
        <v>0</v>
      </c>
      <c r="H156" s="323">
        <f t="shared" si="59"/>
        <v>0</v>
      </c>
      <c r="I156" s="323">
        <f t="shared" si="59"/>
        <v>0</v>
      </c>
      <c r="J156" s="323">
        <f t="shared" si="59"/>
        <v>0</v>
      </c>
      <c r="K156" s="323">
        <f t="shared" si="59"/>
        <v>0</v>
      </c>
      <c r="L156" s="323">
        <f t="shared" si="59"/>
        <v>0</v>
      </c>
      <c r="M156" s="323">
        <f t="shared" si="59"/>
        <v>0</v>
      </c>
      <c r="N156" s="323">
        <f t="shared" si="59"/>
        <v>0</v>
      </c>
      <c r="O156" s="322">
        <f t="shared" si="59"/>
        <v>0</v>
      </c>
    </row>
    <row r="157" spans="1:15" ht="12.75" x14ac:dyDescent="0.2">
      <c r="A157" s="331">
        <v>2</v>
      </c>
      <c r="B157" s="330">
        <v>2</v>
      </c>
      <c r="C157" s="330">
        <v>6</v>
      </c>
      <c r="D157" s="330">
        <v>5</v>
      </c>
      <c r="E157" s="330" t="s">
        <v>309</v>
      </c>
      <c r="F157" s="383" t="s">
        <v>314</v>
      </c>
      <c r="G157" s="328"/>
      <c r="H157" s="328"/>
      <c r="I157" s="328"/>
      <c r="J157" s="328"/>
      <c r="K157" s="328"/>
      <c r="L157" s="328"/>
      <c r="M157" s="328"/>
      <c r="N157" s="328">
        <f>SUBTOTAL(9,G157:M157)</f>
        <v>0</v>
      </c>
      <c r="O157" s="327">
        <f>IFERROR(N157/$N$18*100,"0.00")</f>
        <v>0</v>
      </c>
    </row>
    <row r="158" spans="1:15" ht="12.75" x14ac:dyDescent="0.2">
      <c r="A158" s="338">
        <v>2</v>
      </c>
      <c r="B158" s="325">
        <v>2</v>
      </c>
      <c r="C158" s="325">
        <v>6</v>
      </c>
      <c r="D158" s="325">
        <v>6</v>
      </c>
      <c r="E158" s="325"/>
      <c r="F158" s="382" t="s">
        <v>372</v>
      </c>
      <c r="G158" s="323">
        <f t="shared" ref="G158:O158" si="60">+G159</f>
        <v>0</v>
      </c>
      <c r="H158" s="323">
        <f t="shared" si="60"/>
        <v>0</v>
      </c>
      <c r="I158" s="323">
        <f t="shared" si="60"/>
        <v>0</v>
      </c>
      <c r="J158" s="323">
        <f t="shared" si="60"/>
        <v>0</v>
      </c>
      <c r="K158" s="323">
        <f t="shared" si="60"/>
        <v>0</v>
      </c>
      <c r="L158" s="323">
        <f t="shared" si="60"/>
        <v>0</v>
      </c>
      <c r="M158" s="323">
        <f t="shared" si="60"/>
        <v>0</v>
      </c>
      <c r="N158" s="323">
        <f t="shared" si="60"/>
        <v>0</v>
      </c>
      <c r="O158" s="322">
        <f t="shared" si="60"/>
        <v>0</v>
      </c>
    </row>
    <row r="159" spans="1:15" ht="12.75" x14ac:dyDescent="0.2">
      <c r="A159" s="331">
        <v>2</v>
      </c>
      <c r="B159" s="330">
        <v>2</v>
      </c>
      <c r="C159" s="330">
        <v>6</v>
      </c>
      <c r="D159" s="330">
        <v>6</v>
      </c>
      <c r="E159" s="330" t="s">
        <v>309</v>
      </c>
      <c r="F159" s="383" t="s">
        <v>372</v>
      </c>
      <c r="G159" s="328"/>
      <c r="H159" s="328"/>
      <c r="I159" s="328"/>
      <c r="J159" s="328"/>
      <c r="K159" s="328"/>
      <c r="L159" s="328"/>
      <c r="M159" s="328"/>
      <c r="N159" s="328">
        <f>SUBTOTAL(9,G159:M159)</f>
        <v>0</v>
      </c>
      <c r="O159" s="327">
        <f>IFERROR(N159/$N$18*100,"0.00")</f>
        <v>0</v>
      </c>
    </row>
    <row r="160" spans="1:15" ht="12.75" x14ac:dyDescent="0.2">
      <c r="A160" s="338">
        <v>2</v>
      </c>
      <c r="B160" s="325">
        <v>2</v>
      </c>
      <c r="C160" s="325">
        <v>6</v>
      </c>
      <c r="D160" s="325">
        <v>7</v>
      </c>
      <c r="E160" s="325"/>
      <c r="F160" s="382" t="s">
        <v>373</v>
      </c>
      <c r="G160" s="323">
        <f t="shared" ref="G160:O160" si="61">+G161</f>
        <v>0</v>
      </c>
      <c r="H160" s="323">
        <f t="shared" si="61"/>
        <v>0</v>
      </c>
      <c r="I160" s="323">
        <f t="shared" si="61"/>
        <v>0</v>
      </c>
      <c r="J160" s="323">
        <f t="shared" si="61"/>
        <v>0</v>
      </c>
      <c r="K160" s="323">
        <f t="shared" si="61"/>
        <v>0</v>
      </c>
      <c r="L160" s="323">
        <f t="shared" si="61"/>
        <v>0</v>
      </c>
      <c r="M160" s="323">
        <f t="shared" si="61"/>
        <v>0</v>
      </c>
      <c r="N160" s="323">
        <f t="shared" si="61"/>
        <v>0</v>
      </c>
      <c r="O160" s="322">
        <f t="shared" si="61"/>
        <v>0</v>
      </c>
    </row>
    <row r="161" spans="1:15" ht="12.75" x14ac:dyDescent="0.2">
      <c r="A161" s="331">
        <v>2</v>
      </c>
      <c r="B161" s="330">
        <v>2</v>
      </c>
      <c r="C161" s="330">
        <v>6</v>
      </c>
      <c r="D161" s="330">
        <v>7</v>
      </c>
      <c r="E161" s="330" t="s">
        <v>309</v>
      </c>
      <c r="F161" s="383" t="s">
        <v>373</v>
      </c>
      <c r="G161" s="328"/>
      <c r="H161" s="328"/>
      <c r="I161" s="328"/>
      <c r="J161" s="328"/>
      <c r="K161" s="328"/>
      <c r="L161" s="328"/>
      <c r="M161" s="328"/>
      <c r="N161" s="328">
        <f>SUBTOTAL(9,G161:M161)</f>
        <v>0</v>
      </c>
      <c r="O161" s="327">
        <f>IFERROR(N161/$N$18*100,"0.00")</f>
        <v>0</v>
      </c>
    </row>
    <row r="162" spans="1:15" ht="12.75" x14ac:dyDescent="0.2">
      <c r="A162" s="338">
        <v>2</v>
      </c>
      <c r="B162" s="325">
        <v>2</v>
      </c>
      <c r="C162" s="325">
        <v>6</v>
      </c>
      <c r="D162" s="325">
        <v>8</v>
      </c>
      <c r="E162" s="325"/>
      <c r="F162" s="382" t="s">
        <v>374</v>
      </c>
      <c r="G162" s="323">
        <f t="shared" ref="G162:O162" si="62">+G163</f>
        <v>0</v>
      </c>
      <c r="H162" s="323">
        <f t="shared" si="62"/>
        <v>0</v>
      </c>
      <c r="I162" s="323">
        <f t="shared" si="62"/>
        <v>0</v>
      </c>
      <c r="J162" s="323">
        <f t="shared" si="62"/>
        <v>0</v>
      </c>
      <c r="K162" s="323">
        <f t="shared" si="62"/>
        <v>0</v>
      </c>
      <c r="L162" s="323">
        <f t="shared" si="62"/>
        <v>0</v>
      </c>
      <c r="M162" s="323">
        <f t="shared" si="62"/>
        <v>0</v>
      </c>
      <c r="N162" s="323">
        <f t="shared" si="62"/>
        <v>0</v>
      </c>
      <c r="O162" s="322">
        <f t="shared" si="62"/>
        <v>0</v>
      </c>
    </row>
    <row r="163" spans="1:15" ht="12.75" x14ac:dyDescent="0.2">
      <c r="A163" s="331">
        <v>2</v>
      </c>
      <c r="B163" s="330">
        <v>2</v>
      </c>
      <c r="C163" s="330">
        <v>6</v>
      </c>
      <c r="D163" s="330">
        <v>8</v>
      </c>
      <c r="E163" s="330" t="s">
        <v>309</v>
      </c>
      <c r="F163" s="383" t="s">
        <v>374</v>
      </c>
      <c r="G163" s="328"/>
      <c r="H163" s="328"/>
      <c r="I163" s="328"/>
      <c r="J163" s="328"/>
      <c r="K163" s="328"/>
      <c r="L163" s="328"/>
      <c r="M163" s="328"/>
      <c r="N163" s="328">
        <f>SUBTOTAL(9,G163:M163)</f>
        <v>0</v>
      </c>
      <c r="O163" s="327">
        <f>IFERROR(N163/$N$18*100,"0.00")</f>
        <v>0</v>
      </c>
    </row>
    <row r="164" spans="1:15" ht="12.75" x14ac:dyDescent="0.2">
      <c r="A164" s="338">
        <v>2</v>
      </c>
      <c r="B164" s="325">
        <v>2</v>
      </c>
      <c r="C164" s="325">
        <v>6</v>
      </c>
      <c r="D164" s="325">
        <v>9</v>
      </c>
      <c r="E164" s="325"/>
      <c r="F164" s="382" t="s">
        <v>315</v>
      </c>
      <c r="G164" s="323">
        <f t="shared" ref="G164:O164" si="63">+G165</f>
        <v>0</v>
      </c>
      <c r="H164" s="323">
        <f t="shared" si="63"/>
        <v>0</v>
      </c>
      <c r="I164" s="323">
        <f t="shared" si="63"/>
        <v>0</v>
      </c>
      <c r="J164" s="323">
        <f t="shared" si="63"/>
        <v>0</v>
      </c>
      <c r="K164" s="323">
        <f t="shared" si="63"/>
        <v>0</v>
      </c>
      <c r="L164" s="323">
        <f t="shared" si="63"/>
        <v>0</v>
      </c>
      <c r="M164" s="323">
        <f t="shared" si="63"/>
        <v>0</v>
      </c>
      <c r="N164" s="323">
        <f t="shared" si="63"/>
        <v>0</v>
      </c>
      <c r="O164" s="322">
        <f t="shared" si="63"/>
        <v>0</v>
      </c>
    </row>
    <row r="165" spans="1:15" ht="12.75" x14ac:dyDescent="0.2">
      <c r="A165" s="331">
        <v>2</v>
      </c>
      <c r="B165" s="330">
        <v>2</v>
      </c>
      <c r="C165" s="330">
        <v>6</v>
      </c>
      <c r="D165" s="330">
        <v>9</v>
      </c>
      <c r="E165" s="330" t="s">
        <v>309</v>
      </c>
      <c r="F165" s="383" t="s">
        <v>315</v>
      </c>
      <c r="G165" s="328"/>
      <c r="H165" s="328"/>
      <c r="I165" s="328"/>
      <c r="J165" s="328"/>
      <c r="K165" s="328"/>
      <c r="L165" s="328"/>
      <c r="M165" s="328"/>
      <c r="N165" s="328">
        <f>SUBTOTAL(9,G165:M165)</f>
        <v>0</v>
      </c>
      <c r="O165" s="327">
        <f>IFERROR(N165/$N$18*100,"0.00")</f>
        <v>0</v>
      </c>
    </row>
    <row r="166" spans="1:15" ht="12.75" x14ac:dyDescent="0.2">
      <c r="A166" s="336">
        <v>2</v>
      </c>
      <c r="B166" s="335">
        <v>2</v>
      </c>
      <c r="C166" s="335">
        <v>7</v>
      </c>
      <c r="D166" s="335"/>
      <c r="E166" s="335"/>
      <c r="F166" s="334" t="s">
        <v>148</v>
      </c>
      <c r="G166" s="333">
        <f t="shared" ref="G166:N166" si="64">+G167+G175+G182</f>
        <v>0</v>
      </c>
      <c r="H166" s="333">
        <f t="shared" si="64"/>
        <v>0</v>
      </c>
      <c r="I166" s="333">
        <f t="shared" si="64"/>
        <v>0</v>
      </c>
      <c r="J166" s="333">
        <f t="shared" si="64"/>
        <v>80000</v>
      </c>
      <c r="K166" s="333">
        <f t="shared" si="64"/>
        <v>420000</v>
      </c>
      <c r="L166" s="333">
        <f t="shared" si="64"/>
        <v>0</v>
      </c>
      <c r="M166" s="333">
        <f t="shared" si="64"/>
        <v>2650000</v>
      </c>
      <c r="N166" s="333">
        <f t="shared" si="64"/>
        <v>3150000</v>
      </c>
      <c r="O166" s="332">
        <v>0.41460544516828601</v>
      </c>
    </row>
    <row r="167" spans="1:15" ht="12.75" x14ac:dyDescent="0.2">
      <c r="A167" s="338">
        <v>2</v>
      </c>
      <c r="B167" s="325">
        <v>2</v>
      </c>
      <c r="C167" s="325">
        <v>7</v>
      </c>
      <c r="D167" s="325">
        <v>1</v>
      </c>
      <c r="E167" s="325"/>
      <c r="F167" s="382" t="s">
        <v>375</v>
      </c>
      <c r="G167" s="323">
        <f t="shared" ref="G167:N167" si="65">SUM(G168:G174)</f>
        <v>0</v>
      </c>
      <c r="H167" s="323">
        <f t="shared" si="65"/>
        <v>0</v>
      </c>
      <c r="I167" s="323">
        <f t="shared" si="65"/>
        <v>0</v>
      </c>
      <c r="J167" s="323">
        <f t="shared" si="65"/>
        <v>0</v>
      </c>
      <c r="K167" s="323">
        <f t="shared" si="65"/>
        <v>0</v>
      </c>
      <c r="L167" s="323">
        <f t="shared" si="65"/>
        <v>0</v>
      </c>
      <c r="M167" s="323">
        <f t="shared" si="65"/>
        <v>1100000</v>
      </c>
      <c r="N167" s="323">
        <f t="shared" si="65"/>
        <v>1100000</v>
      </c>
      <c r="O167" s="346">
        <v>0</v>
      </c>
    </row>
    <row r="168" spans="1:15" ht="12.75" x14ac:dyDescent="0.2">
      <c r="A168" s="347">
        <v>2</v>
      </c>
      <c r="B168" s="330">
        <v>2</v>
      </c>
      <c r="C168" s="330">
        <v>7</v>
      </c>
      <c r="D168" s="330">
        <v>1</v>
      </c>
      <c r="E168" s="330" t="s">
        <v>309</v>
      </c>
      <c r="F168" s="381" t="s">
        <v>149</v>
      </c>
      <c r="G168" s="328"/>
      <c r="H168" s="328"/>
      <c r="I168" s="328"/>
      <c r="J168" s="328"/>
      <c r="K168" s="328"/>
      <c r="L168" s="328"/>
      <c r="M168" s="328">
        <v>400000</v>
      </c>
      <c r="N168" s="328">
        <f t="shared" ref="N168:N174" si="66">SUBTOTAL(9,G168:M168)</f>
        <v>400000</v>
      </c>
      <c r="O168" s="327">
        <f t="shared" ref="O168:O174" si="67">IFERROR(N168/$N$18*100,"0.00")</f>
        <v>0.17636198720790466</v>
      </c>
    </row>
    <row r="169" spans="1:15" ht="12.75" x14ac:dyDescent="0.2">
      <c r="A169" s="347">
        <v>2</v>
      </c>
      <c r="B169" s="330">
        <v>2</v>
      </c>
      <c r="C169" s="330">
        <v>7</v>
      </c>
      <c r="D169" s="330">
        <v>1</v>
      </c>
      <c r="E169" s="330" t="s">
        <v>310</v>
      </c>
      <c r="F169" s="381" t="s">
        <v>150</v>
      </c>
      <c r="G169" s="328"/>
      <c r="H169" s="328"/>
      <c r="I169" s="328"/>
      <c r="J169" s="328"/>
      <c r="K169" s="328"/>
      <c r="L169" s="328"/>
      <c r="M169" s="328"/>
      <c r="N169" s="328">
        <f t="shared" si="66"/>
        <v>0</v>
      </c>
      <c r="O169" s="327">
        <f t="shared" si="67"/>
        <v>0</v>
      </c>
    </row>
    <row r="170" spans="1:15" ht="12.75" x14ac:dyDescent="0.2">
      <c r="A170" s="347">
        <v>2</v>
      </c>
      <c r="B170" s="330">
        <v>2</v>
      </c>
      <c r="C170" s="330">
        <v>7</v>
      </c>
      <c r="D170" s="330">
        <v>1</v>
      </c>
      <c r="E170" s="330" t="s">
        <v>311</v>
      </c>
      <c r="F170" s="381" t="s">
        <v>151</v>
      </c>
      <c r="G170" s="328"/>
      <c r="H170" s="328"/>
      <c r="I170" s="328"/>
      <c r="J170" s="328"/>
      <c r="K170" s="328"/>
      <c r="L170" s="328"/>
      <c r="M170" s="328"/>
      <c r="N170" s="328">
        <f t="shared" si="66"/>
        <v>0</v>
      </c>
      <c r="O170" s="327">
        <f t="shared" si="67"/>
        <v>0</v>
      </c>
    </row>
    <row r="171" spans="1:15" ht="12.75" x14ac:dyDescent="0.2">
      <c r="A171" s="347">
        <v>2</v>
      </c>
      <c r="B171" s="330">
        <v>2</v>
      </c>
      <c r="C171" s="330">
        <v>7</v>
      </c>
      <c r="D171" s="330">
        <v>1</v>
      </c>
      <c r="E171" s="330" t="s">
        <v>312</v>
      </c>
      <c r="F171" s="381" t="s">
        <v>152</v>
      </c>
      <c r="G171" s="328"/>
      <c r="H171" s="328"/>
      <c r="I171" s="328"/>
      <c r="J171" s="328"/>
      <c r="K171" s="328"/>
      <c r="L171" s="328"/>
      <c r="M171" s="328"/>
      <c r="N171" s="328">
        <f t="shared" si="66"/>
        <v>0</v>
      </c>
      <c r="O171" s="327">
        <f t="shared" si="67"/>
        <v>0</v>
      </c>
    </row>
    <row r="172" spans="1:15" ht="12.75" x14ac:dyDescent="0.2">
      <c r="A172" s="347">
        <v>2</v>
      </c>
      <c r="B172" s="330">
        <v>2</v>
      </c>
      <c r="C172" s="330">
        <v>7</v>
      </c>
      <c r="D172" s="330">
        <v>1</v>
      </c>
      <c r="E172" s="330" t="s">
        <v>316</v>
      </c>
      <c r="F172" s="381" t="s">
        <v>153</v>
      </c>
      <c r="G172" s="328"/>
      <c r="H172" s="328"/>
      <c r="I172" s="328"/>
      <c r="J172" s="328"/>
      <c r="K172" s="328"/>
      <c r="L172" s="328"/>
      <c r="M172" s="328">
        <v>300000</v>
      </c>
      <c r="N172" s="328">
        <f t="shared" si="66"/>
        <v>300000</v>
      </c>
      <c r="O172" s="327">
        <f t="shared" si="67"/>
        <v>0.1322714904059285</v>
      </c>
    </row>
    <row r="173" spans="1:15" ht="12.75" x14ac:dyDescent="0.2">
      <c r="A173" s="347">
        <v>2</v>
      </c>
      <c r="B173" s="330">
        <v>2</v>
      </c>
      <c r="C173" s="330">
        <v>7</v>
      </c>
      <c r="D173" s="330">
        <v>1</v>
      </c>
      <c r="E173" s="330" t="s">
        <v>354</v>
      </c>
      <c r="F173" s="381" t="s">
        <v>154</v>
      </c>
      <c r="G173" s="328"/>
      <c r="H173" s="328"/>
      <c r="I173" s="328"/>
      <c r="J173" s="328"/>
      <c r="K173" s="328"/>
      <c r="L173" s="328"/>
      <c r="M173" s="328">
        <v>200000</v>
      </c>
      <c r="N173" s="328">
        <f t="shared" si="66"/>
        <v>200000</v>
      </c>
      <c r="O173" s="327">
        <f t="shared" si="67"/>
        <v>8.8180993603952332E-2</v>
      </c>
    </row>
    <row r="174" spans="1:15" ht="12.75" x14ac:dyDescent="0.2">
      <c r="A174" s="347">
        <v>2</v>
      </c>
      <c r="B174" s="330">
        <v>2</v>
      </c>
      <c r="C174" s="330">
        <v>7</v>
      </c>
      <c r="D174" s="330">
        <v>1</v>
      </c>
      <c r="E174" s="330" t="s">
        <v>356</v>
      </c>
      <c r="F174" s="381" t="s">
        <v>155</v>
      </c>
      <c r="G174" s="328"/>
      <c r="H174" s="328"/>
      <c r="I174" s="328"/>
      <c r="J174" s="328"/>
      <c r="K174" s="328"/>
      <c r="L174" s="328"/>
      <c r="M174" s="328">
        <v>200000</v>
      </c>
      <c r="N174" s="328">
        <f t="shared" si="66"/>
        <v>200000</v>
      </c>
      <c r="O174" s="327">
        <f t="shared" si="67"/>
        <v>8.8180993603952332E-2</v>
      </c>
    </row>
    <row r="175" spans="1:15" ht="12.75" x14ac:dyDescent="0.2">
      <c r="A175" s="326">
        <v>2</v>
      </c>
      <c r="B175" s="325">
        <v>2</v>
      </c>
      <c r="C175" s="325">
        <v>7</v>
      </c>
      <c r="D175" s="325">
        <v>2</v>
      </c>
      <c r="E175" s="325"/>
      <c r="F175" s="324" t="s">
        <v>376</v>
      </c>
      <c r="G175" s="323">
        <f t="shared" ref="G175:N175" si="68">SUM(G176:G181)</f>
        <v>0</v>
      </c>
      <c r="H175" s="323">
        <f t="shared" si="68"/>
        <v>0</v>
      </c>
      <c r="I175" s="323">
        <f t="shared" si="68"/>
        <v>0</v>
      </c>
      <c r="J175" s="323">
        <f t="shared" si="68"/>
        <v>80000</v>
      </c>
      <c r="K175" s="323">
        <f t="shared" si="68"/>
        <v>420000</v>
      </c>
      <c r="L175" s="323">
        <f t="shared" si="68"/>
        <v>0</v>
      </c>
      <c r="M175" s="323">
        <f t="shared" si="68"/>
        <v>1550000</v>
      </c>
      <c r="N175" s="323">
        <f t="shared" si="68"/>
        <v>2050000</v>
      </c>
      <c r="O175" s="346">
        <v>0.41460544516828601</v>
      </c>
    </row>
    <row r="176" spans="1:15" ht="12.75" x14ac:dyDescent="0.2">
      <c r="A176" s="347">
        <v>2</v>
      </c>
      <c r="B176" s="330">
        <v>2</v>
      </c>
      <c r="C176" s="330">
        <v>7</v>
      </c>
      <c r="D176" s="330">
        <v>2</v>
      </c>
      <c r="E176" s="330" t="s">
        <v>309</v>
      </c>
      <c r="F176" s="381" t="s">
        <v>377</v>
      </c>
      <c r="G176" s="328"/>
      <c r="H176" s="328"/>
      <c r="I176" s="328"/>
      <c r="J176" s="339"/>
      <c r="K176" s="339"/>
      <c r="L176" s="339"/>
      <c r="M176" s="339">
        <v>150000</v>
      </c>
      <c r="N176" s="328">
        <f t="shared" ref="N176:N181" si="69">SUBTOTAL(9,G176:M176)</f>
        <v>150000</v>
      </c>
      <c r="O176" s="327">
        <f t="shared" ref="O176:O181" si="70">IFERROR(N176/$N$18*100,"0.00")</f>
        <v>6.6135745202964252E-2</v>
      </c>
    </row>
    <row r="177" spans="1:15" ht="12.75" x14ac:dyDescent="0.2">
      <c r="A177" s="347">
        <v>2</v>
      </c>
      <c r="B177" s="330">
        <v>2</v>
      </c>
      <c r="C177" s="330">
        <v>7</v>
      </c>
      <c r="D177" s="330">
        <v>2</v>
      </c>
      <c r="E177" s="330" t="s">
        <v>310</v>
      </c>
      <c r="F177" s="381" t="s">
        <v>156</v>
      </c>
      <c r="G177" s="328"/>
      <c r="H177" s="328"/>
      <c r="I177" s="328"/>
      <c r="J177" s="339"/>
      <c r="K177" s="339"/>
      <c r="L177" s="339"/>
      <c r="M177" s="339">
        <v>200000</v>
      </c>
      <c r="N177" s="328">
        <f t="shared" si="69"/>
        <v>200000</v>
      </c>
      <c r="O177" s="327">
        <f t="shared" si="70"/>
        <v>8.8180993603952332E-2</v>
      </c>
    </row>
    <row r="178" spans="1:15" ht="12.75" x14ac:dyDescent="0.2">
      <c r="A178" s="347">
        <v>2</v>
      </c>
      <c r="B178" s="330">
        <v>2</v>
      </c>
      <c r="C178" s="330">
        <v>7</v>
      </c>
      <c r="D178" s="330">
        <v>2</v>
      </c>
      <c r="E178" s="330" t="s">
        <v>311</v>
      </c>
      <c r="F178" s="381" t="s">
        <v>378</v>
      </c>
      <c r="G178" s="328"/>
      <c r="H178" s="328"/>
      <c r="I178" s="328"/>
      <c r="J178" s="339"/>
      <c r="K178" s="339"/>
      <c r="L178" s="339"/>
      <c r="M178" s="339"/>
      <c r="N178" s="328">
        <f t="shared" si="69"/>
        <v>0</v>
      </c>
      <c r="O178" s="327">
        <f t="shared" si="70"/>
        <v>0</v>
      </c>
    </row>
    <row r="179" spans="1:15" ht="12.75" x14ac:dyDescent="0.2">
      <c r="A179" s="347">
        <v>2</v>
      </c>
      <c r="B179" s="330">
        <v>2</v>
      </c>
      <c r="C179" s="330">
        <v>7</v>
      </c>
      <c r="D179" s="330">
        <v>2</v>
      </c>
      <c r="E179" s="330" t="s">
        <v>312</v>
      </c>
      <c r="F179" s="381" t="s">
        <v>157</v>
      </c>
      <c r="G179" s="328"/>
      <c r="H179" s="328"/>
      <c r="I179" s="328"/>
      <c r="J179" s="339">
        <v>80000</v>
      </c>
      <c r="K179" s="339">
        <v>420000</v>
      </c>
      <c r="L179" s="339"/>
      <c r="M179" s="339">
        <v>1000000</v>
      </c>
      <c r="N179" s="328">
        <f t="shared" si="69"/>
        <v>1500000</v>
      </c>
      <c r="O179" s="327">
        <f t="shared" si="70"/>
        <v>0.66135745202964258</v>
      </c>
    </row>
    <row r="180" spans="1:15" ht="12.75" x14ac:dyDescent="0.2">
      <c r="A180" s="347">
        <v>2</v>
      </c>
      <c r="B180" s="330">
        <v>2</v>
      </c>
      <c r="C180" s="330">
        <v>7</v>
      </c>
      <c r="D180" s="330">
        <v>2</v>
      </c>
      <c r="E180" s="330" t="s">
        <v>316</v>
      </c>
      <c r="F180" s="381" t="s">
        <v>317</v>
      </c>
      <c r="G180" s="328"/>
      <c r="H180" s="328"/>
      <c r="I180" s="328"/>
      <c r="J180" s="339"/>
      <c r="K180" s="339"/>
      <c r="L180" s="339"/>
      <c r="M180" s="339"/>
      <c r="N180" s="328">
        <f t="shared" si="69"/>
        <v>0</v>
      </c>
      <c r="O180" s="327">
        <f t="shared" si="70"/>
        <v>0</v>
      </c>
    </row>
    <row r="181" spans="1:15" ht="12.75" x14ac:dyDescent="0.2">
      <c r="A181" s="347">
        <v>2</v>
      </c>
      <c r="B181" s="330">
        <v>2</v>
      </c>
      <c r="C181" s="330">
        <v>7</v>
      </c>
      <c r="D181" s="330">
        <v>2</v>
      </c>
      <c r="E181" s="330" t="s">
        <v>354</v>
      </c>
      <c r="F181" s="329" t="s">
        <v>158</v>
      </c>
      <c r="G181" s="328"/>
      <c r="H181" s="328"/>
      <c r="I181" s="328"/>
      <c r="J181" s="339"/>
      <c r="K181" s="339"/>
      <c r="L181" s="339"/>
      <c r="M181" s="339">
        <v>200000</v>
      </c>
      <c r="N181" s="328">
        <f t="shared" si="69"/>
        <v>200000</v>
      </c>
      <c r="O181" s="327">
        <f t="shared" si="70"/>
        <v>8.8180993603952332E-2</v>
      </c>
    </row>
    <row r="182" spans="1:15" ht="12.75" x14ac:dyDescent="0.2">
      <c r="A182" s="326">
        <v>2</v>
      </c>
      <c r="B182" s="325">
        <v>2</v>
      </c>
      <c r="C182" s="325">
        <v>7</v>
      </c>
      <c r="D182" s="325">
        <v>3</v>
      </c>
      <c r="E182" s="325"/>
      <c r="F182" s="324" t="s">
        <v>159</v>
      </c>
      <c r="G182" s="323">
        <f t="shared" ref="G182:N182" si="71">G183</f>
        <v>0</v>
      </c>
      <c r="H182" s="323">
        <f t="shared" si="71"/>
        <v>0</v>
      </c>
      <c r="I182" s="323">
        <f t="shared" si="71"/>
        <v>0</v>
      </c>
      <c r="J182" s="323">
        <f t="shared" si="71"/>
        <v>0</v>
      </c>
      <c r="K182" s="323">
        <f t="shared" si="71"/>
        <v>0</v>
      </c>
      <c r="L182" s="323">
        <f t="shared" si="71"/>
        <v>0</v>
      </c>
      <c r="M182" s="323">
        <f t="shared" si="71"/>
        <v>0</v>
      </c>
      <c r="N182" s="323">
        <f t="shared" si="71"/>
        <v>0</v>
      </c>
      <c r="O182" s="346">
        <v>0</v>
      </c>
    </row>
    <row r="183" spans="1:15" ht="12.75" x14ac:dyDescent="0.2">
      <c r="A183" s="347">
        <v>2</v>
      </c>
      <c r="B183" s="330">
        <v>2</v>
      </c>
      <c r="C183" s="330">
        <v>7</v>
      </c>
      <c r="D183" s="330">
        <v>3</v>
      </c>
      <c r="E183" s="330" t="s">
        <v>309</v>
      </c>
      <c r="F183" s="353" t="s">
        <v>159</v>
      </c>
      <c r="G183" s="328"/>
      <c r="H183" s="328"/>
      <c r="I183" s="328"/>
      <c r="J183" s="328"/>
      <c r="K183" s="328"/>
      <c r="L183" s="328"/>
      <c r="M183" s="328"/>
      <c r="N183" s="328">
        <f>SUBTOTAL(9,G183:M183)</f>
        <v>0</v>
      </c>
      <c r="O183" s="327">
        <f>IFERROR(N183/$N$18*100,"0.00")</f>
        <v>0</v>
      </c>
    </row>
    <row r="184" spans="1:15" ht="12.75" x14ac:dyDescent="0.2">
      <c r="A184" s="336">
        <v>2</v>
      </c>
      <c r="B184" s="335">
        <v>2</v>
      </c>
      <c r="C184" s="335">
        <v>8</v>
      </c>
      <c r="D184" s="335"/>
      <c r="E184" s="335"/>
      <c r="F184" s="334" t="s">
        <v>379</v>
      </c>
      <c r="G184" s="333">
        <f t="shared" ref="G184:N184" si="72">+G185+G187+G189+G191+G193+G197+G202+G209+G213</f>
        <v>0</v>
      </c>
      <c r="H184" s="333">
        <f t="shared" si="72"/>
        <v>0</v>
      </c>
      <c r="I184" s="333">
        <f t="shared" si="72"/>
        <v>0</v>
      </c>
      <c r="J184" s="333">
        <f t="shared" si="72"/>
        <v>0</v>
      </c>
      <c r="K184" s="333">
        <f t="shared" si="72"/>
        <v>0</v>
      </c>
      <c r="L184" s="333">
        <f t="shared" si="72"/>
        <v>0</v>
      </c>
      <c r="M184" s="333">
        <f t="shared" si="72"/>
        <v>3175000</v>
      </c>
      <c r="N184" s="333">
        <f t="shared" si="72"/>
        <v>3175000</v>
      </c>
      <c r="O184" s="332">
        <v>0.62190816775242908</v>
      </c>
    </row>
    <row r="185" spans="1:15" ht="12.75" x14ac:dyDescent="0.2">
      <c r="A185" s="326">
        <v>2</v>
      </c>
      <c r="B185" s="325">
        <v>2</v>
      </c>
      <c r="C185" s="325">
        <v>8</v>
      </c>
      <c r="D185" s="325">
        <v>1</v>
      </c>
      <c r="E185" s="325"/>
      <c r="F185" s="324" t="s">
        <v>160</v>
      </c>
      <c r="G185" s="323">
        <f t="shared" ref="G185:N185" si="73">G186</f>
        <v>0</v>
      </c>
      <c r="H185" s="323">
        <f t="shared" si="73"/>
        <v>0</v>
      </c>
      <c r="I185" s="323">
        <f t="shared" si="73"/>
        <v>0</v>
      </c>
      <c r="J185" s="323">
        <f t="shared" si="73"/>
        <v>0</v>
      </c>
      <c r="K185" s="323">
        <f t="shared" si="73"/>
        <v>0</v>
      </c>
      <c r="L185" s="323">
        <f t="shared" si="73"/>
        <v>0</v>
      </c>
      <c r="M185" s="323">
        <f t="shared" si="73"/>
        <v>0</v>
      </c>
      <c r="N185" s="323">
        <f t="shared" si="73"/>
        <v>0</v>
      </c>
      <c r="O185" s="346">
        <v>0</v>
      </c>
    </row>
    <row r="186" spans="1:15" ht="12.75" x14ac:dyDescent="0.2">
      <c r="A186" s="347">
        <v>2</v>
      </c>
      <c r="B186" s="330">
        <v>2</v>
      </c>
      <c r="C186" s="330">
        <v>8</v>
      </c>
      <c r="D186" s="330">
        <v>1</v>
      </c>
      <c r="E186" s="330" t="s">
        <v>309</v>
      </c>
      <c r="F186" s="353" t="s">
        <v>160</v>
      </c>
      <c r="G186" s="328"/>
      <c r="H186" s="328"/>
      <c r="I186" s="328"/>
      <c r="J186" s="328"/>
      <c r="K186" s="328"/>
      <c r="L186" s="328"/>
      <c r="M186" s="328"/>
      <c r="N186" s="328">
        <f>SUBTOTAL(9,G186:M186)</f>
        <v>0</v>
      </c>
      <c r="O186" s="327">
        <f>IFERROR(N186/$N$18*100,"0.00")</f>
        <v>0</v>
      </c>
    </row>
    <row r="187" spans="1:15" ht="12.75" x14ac:dyDescent="0.2">
      <c r="A187" s="326">
        <v>2</v>
      </c>
      <c r="B187" s="325">
        <v>2</v>
      </c>
      <c r="C187" s="325">
        <v>8</v>
      </c>
      <c r="D187" s="325">
        <v>2</v>
      </c>
      <c r="E187" s="325"/>
      <c r="F187" s="324" t="s">
        <v>161</v>
      </c>
      <c r="G187" s="323">
        <f t="shared" ref="G187:N187" si="74">G188</f>
        <v>0</v>
      </c>
      <c r="H187" s="323">
        <f t="shared" si="74"/>
        <v>0</v>
      </c>
      <c r="I187" s="323">
        <f t="shared" si="74"/>
        <v>0</v>
      </c>
      <c r="J187" s="323">
        <f t="shared" si="74"/>
        <v>0</v>
      </c>
      <c r="K187" s="323">
        <f t="shared" si="74"/>
        <v>0</v>
      </c>
      <c r="L187" s="323">
        <f t="shared" si="74"/>
        <v>0</v>
      </c>
      <c r="M187" s="323">
        <f t="shared" si="74"/>
        <v>35000</v>
      </c>
      <c r="N187" s="323">
        <f t="shared" si="74"/>
        <v>35000</v>
      </c>
      <c r="O187" s="346">
        <v>1.7071988918694131E-2</v>
      </c>
    </row>
    <row r="188" spans="1:15" ht="12.75" x14ac:dyDescent="0.2">
      <c r="A188" s="347">
        <v>2</v>
      </c>
      <c r="B188" s="330">
        <v>2</v>
      </c>
      <c r="C188" s="330">
        <v>8</v>
      </c>
      <c r="D188" s="330">
        <v>2</v>
      </c>
      <c r="E188" s="330" t="s">
        <v>309</v>
      </c>
      <c r="F188" s="353" t="s">
        <v>161</v>
      </c>
      <c r="G188" s="328"/>
      <c r="H188" s="328"/>
      <c r="I188" s="328"/>
      <c r="J188" s="328"/>
      <c r="K188" s="328"/>
      <c r="L188" s="328"/>
      <c r="M188" s="339">
        <v>35000</v>
      </c>
      <c r="N188" s="328">
        <f>SUBTOTAL(9,G188:M188)</f>
        <v>35000</v>
      </c>
      <c r="O188" s="327">
        <f>IFERROR(N188/$N$18*100,"0.00")</f>
        <v>1.543167388069166E-2</v>
      </c>
    </row>
    <row r="189" spans="1:15" ht="12.75" x14ac:dyDescent="0.2">
      <c r="A189" s="326">
        <v>2</v>
      </c>
      <c r="B189" s="325">
        <v>2</v>
      </c>
      <c r="C189" s="325">
        <v>8</v>
      </c>
      <c r="D189" s="325">
        <v>3</v>
      </c>
      <c r="E189" s="325"/>
      <c r="F189" s="324" t="s">
        <v>162</v>
      </c>
      <c r="G189" s="323">
        <f t="shared" ref="G189:N189" si="75">G190</f>
        <v>0</v>
      </c>
      <c r="H189" s="323">
        <f t="shared" si="75"/>
        <v>0</v>
      </c>
      <c r="I189" s="323">
        <f t="shared" si="75"/>
        <v>0</v>
      </c>
      <c r="J189" s="323">
        <f t="shared" si="75"/>
        <v>0</v>
      </c>
      <c r="K189" s="323">
        <f t="shared" si="75"/>
        <v>0</v>
      </c>
      <c r="L189" s="323">
        <f t="shared" si="75"/>
        <v>0</v>
      </c>
      <c r="M189" s="323">
        <f t="shared" si="75"/>
        <v>0</v>
      </c>
      <c r="N189" s="323">
        <f t="shared" si="75"/>
        <v>0</v>
      </c>
      <c r="O189" s="346">
        <v>0</v>
      </c>
    </row>
    <row r="190" spans="1:15" ht="12.75" x14ac:dyDescent="0.2">
      <c r="A190" s="347">
        <v>2</v>
      </c>
      <c r="B190" s="330">
        <v>2</v>
      </c>
      <c r="C190" s="330">
        <v>8</v>
      </c>
      <c r="D190" s="330">
        <v>3</v>
      </c>
      <c r="E190" s="330" t="s">
        <v>309</v>
      </c>
      <c r="F190" s="329" t="s">
        <v>162</v>
      </c>
      <c r="G190" s="328"/>
      <c r="H190" s="328"/>
      <c r="I190" s="328"/>
      <c r="J190" s="328"/>
      <c r="K190" s="328"/>
      <c r="L190" s="328"/>
      <c r="M190" s="328"/>
      <c r="N190" s="328">
        <f>SUBTOTAL(9,G190:M190)</f>
        <v>0</v>
      </c>
      <c r="O190" s="327">
        <f>IFERROR(N190/$N$18*100,"0.00")</f>
        <v>0</v>
      </c>
    </row>
    <row r="191" spans="1:15" ht="12.75" x14ac:dyDescent="0.2">
      <c r="A191" s="326">
        <v>2</v>
      </c>
      <c r="B191" s="325">
        <v>2</v>
      </c>
      <c r="C191" s="325">
        <v>8</v>
      </c>
      <c r="D191" s="325">
        <v>4</v>
      </c>
      <c r="E191" s="325"/>
      <c r="F191" s="324" t="s">
        <v>163</v>
      </c>
      <c r="G191" s="323">
        <f t="shared" ref="G191:N191" si="76">G192</f>
        <v>0</v>
      </c>
      <c r="H191" s="323">
        <f t="shared" si="76"/>
        <v>0</v>
      </c>
      <c r="I191" s="323">
        <f t="shared" si="76"/>
        <v>0</v>
      </c>
      <c r="J191" s="323">
        <f t="shared" si="76"/>
        <v>0</v>
      </c>
      <c r="K191" s="323">
        <f t="shared" si="76"/>
        <v>0</v>
      </c>
      <c r="L191" s="323">
        <f t="shared" si="76"/>
        <v>0</v>
      </c>
      <c r="M191" s="323">
        <f t="shared" si="76"/>
        <v>0</v>
      </c>
      <c r="N191" s="323">
        <f t="shared" si="76"/>
        <v>0</v>
      </c>
      <c r="O191" s="346">
        <v>0</v>
      </c>
    </row>
    <row r="192" spans="1:15" ht="12.75" x14ac:dyDescent="0.2">
      <c r="A192" s="347">
        <v>2</v>
      </c>
      <c r="B192" s="330">
        <v>2</v>
      </c>
      <c r="C192" s="330">
        <v>8</v>
      </c>
      <c r="D192" s="330">
        <v>4</v>
      </c>
      <c r="E192" s="330" t="s">
        <v>309</v>
      </c>
      <c r="F192" s="353" t="s">
        <v>163</v>
      </c>
      <c r="G192" s="328"/>
      <c r="H192" s="328"/>
      <c r="I192" s="328"/>
      <c r="J192" s="328"/>
      <c r="K192" s="328"/>
      <c r="L192" s="328"/>
      <c r="M192" s="328"/>
      <c r="N192" s="328">
        <f>SUBTOTAL(9,G192:M192)</f>
        <v>0</v>
      </c>
      <c r="O192" s="327">
        <f>IFERROR(N192/$N$18*100,"0.00")</f>
        <v>0</v>
      </c>
    </row>
    <row r="193" spans="1:15" ht="12.75" x14ac:dyDescent="0.2">
      <c r="A193" s="326">
        <v>2</v>
      </c>
      <c r="B193" s="325">
        <v>2</v>
      </c>
      <c r="C193" s="325">
        <v>8</v>
      </c>
      <c r="D193" s="325">
        <v>5</v>
      </c>
      <c r="E193" s="325"/>
      <c r="F193" s="324" t="s">
        <v>164</v>
      </c>
      <c r="G193" s="323">
        <f t="shared" ref="G193:N193" si="77">SUM(G194:G196)</f>
        <v>0</v>
      </c>
      <c r="H193" s="323">
        <f t="shared" si="77"/>
        <v>0</v>
      </c>
      <c r="I193" s="323">
        <f t="shared" si="77"/>
        <v>0</v>
      </c>
      <c r="J193" s="323">
        <f t="shared" si="77"/>
        <v>0</v>
      </c>
      <c r="K193" s="323">
        <f t="shared" si="77"/>
        <v>0</v>
      </c>
      <c r="L193" s="323">
        <f t="shared" si="77"/>
        <v>0</v>
      </c>
      <c r="M193" s="323">
        <f t="shared" si="77"/>
        <v>40000</v>
      </c>
      <c r="N193" s="323">
        <f t="shared" si="77"/>
        <v>40000</v>
      </c>
      <c r="O193" s="346">
        <v>1.951084447850758E-2</v>
      </c>
    </row>
    <row r="194" spans="1:15" ht="12.75" x14ac:dyDescent="0.2">
      <c r="A194" s="347">
        <v>2</v>
      </c>
      <c r="B194" s="330">
        <v>2</v>
      </c>
      <c r="C194" s="330">
        <v>8</v>
      </c>
      <c r="D194" s="330">
        <v>5</v>
      </c>
      <c r="E194" s="330" t="s">
        <v>309</v>
      </c>
      <c r="F194" s="353" t="s">
        <v>165</v>
      </c>
      <c r="G194" s="328"/>
      <c r="H194" s="328"/>
      <c r="I194" s="328"/>
      <c r="J194" s="328"/>
      <c r="K194" s="328"/>
      <c r="L194" s="328"/>
      <c r="M194" s="339"/>
      <c r="N194" s="328">
        <f>SUBTOTAL(9,G194:M194)</f>
        <v>0</v>
      </c>
      <c r="O194" s="327">
        <f>IFERROR(N194/$N$18*100,"0.00")</f>
        <v>0</v>
      </c>
    </row>
    <row r="195" spans="1:15" ht="12.75" x14ac:dyDescent="0.2">
      <c r="A195" s="347">
        <v>2</v>
      </c>
      <c r="B195" s="330">
        <v>2</v>
      </c>
      <c r="C195" s="330">
        <v>8</v>
      </c>
      <c r="D195" s="330">
        <v>5</v>
      </c>
      <c r="E195" s="330" t="s">
        <v>310</v>
      </c>
      <c r="F195" s="353" t="s">
        <v>166</v>
      </c>
      <c r="G195" s="328"/>
      <c r="H195" s="328"/>
      <c r="I195" s="328"/>
      <c r="J195" s="328"/>
      <c r="K195" s="328"/>
      <c r="L195" s="328"/>
      <c r="M195" s="328">
        <v>40000</v>
      </c>
      <c r="N195" s="328">
        <f>SUBTOTAL(9,G195:M195)</f>
        <v>40000</v>
      </c>
      <c r="O195" s="327">
        <f>IFERROR(N195/$N$18*100,"0.00")</f>
        <v>1.7636198720790464E-2</v>
      </c>
    </row>
    <row r="196" spans="1:15" ht="12.75" x14ac:dyDescent="0.2">
      <c r="A196" s="347">
        <v>2</v>
      </c>
      <c r="B196" s="330">
        <v>2</v>
      </c>
      <c r="C196" s="330">
        <v>8</v>
      </c>
      <c r="D196" s="330">
        <v>5</v>
      </c>
      <c r="E196" s="330" t="s">
        <v>311</v>
      </c>
      <c r="F196" s="353" t="s">
        <v>318</v>
      </c>
      <c r="G196" s="328"/>
      <c r="H196" s="328"/>
      <c r="I196" s="328"/>
      <c r="J196" s="328"/>
      <c r="K196" s="328"/>
      <c r="L196" s="328"/>
      <c r="M196" s="328"/>
      <c r="N196" s="328">
        <f>SUBTOTAL(9,G196:M196)</f>
        <v>0</v>
      </c>
      <c r="O196" s="327">
        <f>IFERROR(N196/$N$18*100,"0.00")</f>
        <v>0</v>
      </c>
    </row>
    <row r="197" spans="1:15" ht="12.75" x14ac:dyDescent="0.2">
      <c r="A197" s="326">
        <v>2</v>
      </c>
      <c r="B197" s="325">
        <v>2</v>
      </c>
      <c r="C197" s="325">
        <v>8</v>
      </c>
      <c r="D197" s="325">
        <v>6</v>
      </c>
      <c r="E197" s="325"/>
      <c r="F197" s="324" t="s">
        <v>167</v>
      </c>
      <c r="G197" s="323">
        <f t="shared" ref="G197:N197" si="78">SUM(G198:G201)</f>
        <v>0</v>
      </c>
      <c r="H197" s="323">
        <f t="shared" si="78"/>
        <v>0</v>
      </c>
      <c r="I197" s="323">
        <f t="shared" si="78"/>
        <v>0</v>
      </c>
      <c r="J197" s="323">
        <f t="shared" si="78"/>
        <v>0</v>
      </c>
      <c r="K197" s="323">
        <f t="shared" si="78"/>
        <v>0</v>
      </c>
      <c r="L197" s="323">
        <f t="shared" si="78"/>
        <v>0</v>
      </c>
      <c r="M197" s="323">
        <f t="shared" si="78"/>
        <v>1200000</v>
      </c>
      <c r="N197" s="323">
        <f t="shared" si="78"/>
        <v>1200000</v>
      </c>
      <c r="O197" s="346">
        <v>0.58532533435522738</v>
      </c>
    </row>
    <row r="198" spans="1:15" ht="12.75" x14ac:dyDescent="0.2">
      <c r="A198" s="347">
        <v>2</v>
      </c>
      <c r="B198" s="330">
        <v>2</v>
      </c>
      <c r="C198" s="330">
        <v>8</v>
      </c>
      <c r="D198" s="330">
        <v>6</v>
      </c>
      <c r="E198" s="330" t="s">
        <v>309</v>
      </c>
      <c r="F198" s="353" t="s">
        <v>380</v>
      </c>
      <c r="G198" s="328"/>
      <c r="H198" s="328"/>
      <c r="I198" s="328"/>
      <c r="J198" s="328"/>
      <c r="K198" s="328"/>
      <c r="L198" s="328"/>
      <c r="M198" s="339">
        <v>1200000</v>
      </c>
      <c r="N198" s="328">
        <f>SUBTOTAL(9,G198:M198)</f>
        <v>1200000</v>
      </c>
      <c r="O198" s="327">
        <f>IFERROR(N198/$N$18*100,"0.00")</f>
        <v>0.52908596162371402</v>
      </c>
    </row>
    <row r="199" spans="1:15" ht="12.75" x14ac:dyDescent="0.2">
      <c r="A199" s="347">
        <v>2</v>
      </c>
      <c r="B199" s="330">
        <v>2</v>
      </c>
      <c r="C199" s="330">
        <v>8</v>
      </c>
      <c r="D199" s="330">
        <v>6</v>
      </c>
      <c r="E199" s="330" t="s">
        <v>310</v>
      </c>
      <c r="F199" s="353" t="s">
        <v>168</v>
      </c>
      <c r="G199" s="328"/>
      <c r="H199" s="328"/>
      <c r="I199" s="328"/>
      <c r="J199" s="328"/>
      <c r="K199" s="328"/>
      <c r="L199" s="328"/>
      <c r="M199" s="328"/>
      <c r="N199" s="328">
        <f>SUBTOTAL(9,G199:M199)</f>
        <v>0</v>
      </c>
      <c r="O199" s="327">
        <f>IFERROR(N199/$N$18*100,"0.00")</f>
        <v>0</v>
      </c>
    </row>
    <row r="200" spans="1:15" ht="12.75" x14ac:dyDescent="0.2">
      <c r="A200" s="347">
        <v>2</v>
      </c>
      <c r="B200" s="330">
        <v>2</v>
      </c>
      <c r="C200" s="330">
        <v>8</v>
      </c>
      <c r="D200" s="330">
        <v>6</v>
      </c>
      <c r="E200" s="330" t="s">
        <v>311</v>
      </c>
      <c r="F200" s="353" t="s">
        <v>169</v>
      </c>
      <c r="G200" s="328"/>
      <c r="H200" s="328"/>
      <c r="I200" s="328"/>
      <c r="J200" s="328"/>
      <c r="K200" s="328"/>
      <c r="L200" s="328"/>
      <c r="M200" s="328"/>
      <c r="N200" s="328">
        <f>SUBTOTAL(9,G200:M200)</f>
        <v>0</v>
      </c>
      <c r="O200" s="327">
        <f>IFERROR(N200/$N$18*100,"0.00")</f>
        <v>0</v>
      </c>
    </row>
    <row r="201" spans="1:15" ht="12.75" x14ac:dyDescent="0.2">
      <c r="A201" s="347">
        <v>2</v>
      </c>
      <c r="B201" s="330">
        <v>2</v>
      </c>
      <c r="C201" s="330">
        <v>8</v>
      </c>
      <c r="D201" s="330">
        <v>6</v>
      </c>
      <c r="E201" s="330" t="s">
        <v>312</v>
      </c>
      <c r="F201" s="353" t="s">
        <v>170</v>
      </c>
      <c r="G201" s="328"/>
      <c r="H201" s="328"/>
      <c r="I201" s="328"/>
      <c r="J201" s="328"/>
      <c r="K201" s="328"/>
      <c r="L201" s="328"/>
      <c r="M201" s="328"/>
      <c r="N201" s="328">
        <f>SUBTOTAL(9,G201:M201)</f>
        <v>0</v>
      </c>
      <c r="O201" s="327">
        <f>IFERROR(N201/$N$18*100,"0.00")</f>
        <v>0</v>
      </c>
    </row>
    <row r="202" spans="1:15" ht="12.75" x14ac:dyDescent="0.2">
      <c r="A202" s="326">
        <v>2</v>
      </c>
      <c r="B202" s="325">
        <v>2</v>
      </c>
      <c r="C202" s="325">
        <v>8</v>
      </c>
      <c r="D202" s="325">
        <v>7</v>
      </c>
      <c r="E202" s="325"/>
      <c r="F202" s="324" t="s">
        <v>171</v>
      </c>
      <c r="G202" s="323">
        <f t="shared" ref="G202:N202" si="79">SUM(G203:G208)</f>
        <v>0</v>
      </c>
      <c r="H202" s="323">
        <f t="shared" si="79"/>
        <v>0</v>
      </c>
      <c r="I202" s="323">
        <f t="shared" si="79"/>
        <v>0</v>
      </c>
      <c r="J202" s="323">
        <f t="shared" si="79"/>
        <v>0</v>
      </c>
      <c r="K202" s="323">
        <f t="shared" si="79"/>
        <v>0</v>
      </c>
      <c r="L202" s="323">
        <f t="shared" si="79"/>
        <v>0</v>
      </c>
      <c r="M202" s="323">
        <f t="shared" si="79"/>
        <v>1900000</v>
      </c>
      <c r="N202" s="323">
        <f t="shared" si="79"/>
        <v>1900000</v>
      </c>
      <c r="O202" s="346">
        <v>0</v>
      </c>
    </row>
    <row r="203" spans="1:15" ht="12.75" x14ac:dyDescent="0.2">
      <c r="A203" s="347">
        <v>2</v>
      </c>
      <c r="B203" s="330">
        <v>2</v>
      </c>
      <c r="C203" s="330">
        <v>8</v>
      </c>
      <c r="D203" s="330">
        <v>7</v>
      </c>
      <c r="E203" s="330" t="s">
        <v>309</v>
      </c>
      <c r="F203" s="329" t="s">
        <v>381</v>
      </c>
      <c r="G203" s="328"/>
      <c r="H203" s="328"/>
      <c r="I203" s="328"/>
      <c r="J203" s="328"/>
      <c r="K203" s="328"/>
      <c r="L203" s="328"/>
      <c r="M203" s="328"/>
      <c r="N203" s="328">
        <f t="shared" ref="N203:N208" si="80">SUBTOTAL(9,G203:M203)</f>
        <v>0</v>
      </c>
      <c r="O203" s="327">
        <f t="shared" ref="O203:O208" si="81">IFERROR(N203/$N$18*100,"0.00")</f>
        <v>0</v>
      </c>
    </row>
    <row r="204" spans="1:15" ht="12.75" x14ac:dyDescent="0.2">
      <c r="A204" s="347">
        <v>2</v>
      </c>
      <c r="B204" s="330">
        <v>2</v>
      </c>
      <c r="C204" s="330">
        <v>8</v>
      </c>
      <c r="D204" s="330">
        <v>7</v>
      </c>
      <c r="E204" s="330" t="s">
        <v>310</v>
      </c>
      <c r="F204" s="329" t="s">
        <v>172</v>
      </c>
      <c r="G204" s="328"/>
      <c r="H204" s="328"/>
      <c r="I204" s="328"/>
      <c r="J204" s="328"/>
      <c r="K204" s="328"/>
      <c r="L204" s="328"/>
      <c r="M204" s="328"/>
      <c r="N204" s="328">
        <f t="shared" si="80"/>
        <v>0</v>
      </c>
      <c r="O204" s="327">
        <f t="shared" si="81"/>
        <v>0</v>
      </c>
    </row>
    <row r="205" spans="1:15" ht="12.75" x14ac:dyDescent="0.2">
      <c r="A205" s="347">
        <v>2</v>
      </c>
      <c r="B205" s="330">
        <v>2</v>
      </c>
      <c r="C205" s="330">
        <v>8</v>
      </c>
      <c r="D205" s="330">
        <v>7</v>
      </c>
      <c r="E205" s="330" t="s">
        <v>311</v>
      </c>
      <c r="F205" s="329" t="s">
        <v>173</v>
      </c>
      <c r="G205" s="328"/>
      <c r="H205" s="328"/>
      <c r="I205" s="328"/>
      <c r="J205" s="328"/>
      <c r="K205" s="328"/>
      <c r="L205" s="328"/>
      <c r="M205" s="328"/>
      <c r="N205" s="328">
        <f t="shared" si="80"/>
        <v>0</v>
      </c>
      <c r="O205" s="327">
        <f t="shared" si="81"/>
        <v>0</v>
      </c>
    </row>
    <row r="206" spans="1:15" ht="12.75" x14ac:dyDescent="0.2">
      <c r="A206" s="347">
        <v>2</v>
      </c>
      <c r="B206" s="330">
        <v>2</v>
      </c>
      <c r="C206" s="330">
        <v>8</v>
      </c>
      <c r="D206" s="330">
        <v>7</v>
      </c>
      <c r="E206" s="330" t="s">
        <v>312</v>
      </c>
      <c r="F206" s="329" t="s">
        <v>174</v>
      </c>
      <c r="G206" s="328"/>
      <c r="H206" s="328"/>
      <c r="I206" s="328"/>
      <c r="J206" s="328"/>
      <c r="K206" s="328"/>
      <c r="L206" s="328"/>
      <c r="M206" s="328"/>
      <c r="N206" s="328">
        <f t="shared" si="80"/>
        <v>0</v>
      </c>
      <c r="O206" s="327">
        <f t="shared" si="81"/>
        <v>0</v>
      </c>
    </row>
    <row r="207" spans="1:15" ht="12.75" x14ac:dyDescent="0.2">
      <c r="A207" s="321">
        <v>2</v>
      </c>
      <c r="B207" s="330">
        <v>2</v>
      </c>
      <c r="C207" s="330">
        <v>8</v>
      </c>
      <c r="D207" s="330">
        <v>7</v>
      </c>
      <c r="E207" s="330" t="s">
        <v>316</v>
      </c>
      <c r="F207" s="329" t="s">
        <v>175</v>
      </c>
      <c r="G207" s="328"/>
      <c r="H207" s="328"/>
      <c r="I207" s="328"/>
      <c r="J207" s="328"/>
      <c r="K207" s="328"/>
      <c r="L207" s="328"/>
      <c r="M207" s="328">
        <v>1500000</v>
      </c>
      <c r="N207" s="328">
        <f t="shared" si="80"/>
        <v>1500000</v>
      </c>
      <c r="O207" s="327">
        <f t="shared" si="81"/>
        <v>0.66135745202964258</v>
      </c>
    </row>
    <row r="208" spans="1:15" ht="12.75" x14ac:dyDescent="0.2">
      <c r="A208" s="347">
        <v>2</v>
      </c>
      <c r="B208" s="330">
        <v>2</v>
      </c>
      <c r="C208" s="330">
        <v>8</v>
      </c>
      <c r="D208" s="330">
        <v>7</v>
      </c>
      <c r="E208" s="330" t="s">
        <v>354</v>
      </c>
      <c r="F208" s="329" t="s">
        <v>176</v>
      </c>
      <c r="G208" s="328"/>
      <c r="H208" s="328"/>
      <c r="I208" s="328"/>
      <c r="J208" s="328"/>
      <c r="K208" s="328"/>
      <c r="L208" s="328"/>
      <c r="M208" s="328">
        <v>400000</v>
      </c>
      <c r="N208" s="328">
        <f t="shared" si="80"/>
        <v>400000</v>
      </c>
      <c r="O208" s="327">
        <f t="shared" si="81"/>
        <v>0.17636198720790466</v>
      </c>
    </row>
    <row r="209" spans="1:15" ht="12.75" x14ac:dyDescent="0.2">
      <c r="A209" s="326">
        <v>2</v>
      </c>
      <c r="B209" s="325">
        <v>2</v>
      </c>
      <c r="C209" s="325">
        <v>8</v>
      </c>
      <c r="D209" s="325">
        <v>8</v>
      </c>
      <c r="E209" s="325"/>
      <c r="F209" s="324" t="s">
        <v>177</v>
      </c>
      <c r="G209" s="323">
        <f t="shared" ref="G209:N209" si="82">SUM(G210:G212)</f>
        <v>0</v>
      </c>
      <c r="H209" s="323">
        <f t="shared" si="82"/>
        <v>0</v>
      </c>
      <c r="I209" s="323">
        <f t="shared" si="82"/>
        <v>0</v>
      </c>
      <c r="J209" s="323">
        <f t="shared" si="82"/>
        <v>0</v>
      </c>
      <c r="K209" s="323">
        <f t="shared" si="82"/>
        <v>0</v>
      </c>
      <c r="L209" s="323">
        <f t="shared" si="82"/>
        <v>0</v>
      </c>
      <c r="M209" s="323">
        <f t="shared" si="82"/>
        <v>0</v>
      </c>
      <c r="N209" s="323">
        <f t="shared" si="82"/>
        <v>0</v>
      </c>
      <c r="O209" s="346">
        <v>0</v>
      </c>
    </row>
    <row r="210" spans="1:15" ht="12.75" x14ac:dyDescent="0.2">
      <c r="A210" s="347">
        <v>2</v>
      </c>
      <c r="B210" s="330">
        <v>2</v>
      </c>
      <c r="C210" s="330">
        <v>8</v>
      </c>
      <c r="D210" s="330">
        <v>8</v>
      </c>
      <c r="E210" s="330" t="s">
        <v>309</v>
      </c>
      <c r="F210" s="329" t="s">
        <v>178</v>
      </c>
      <c r="G210" s="328"/>
      <c r="H210" s="328"/>
      <c r="I210" s="328"/>
      <c r="J210" s="328"/>
      <c r="K210" s="328"/>
      <c r="L210" s="328"/>
      <c r="M210" s="328"/>
      <c r="N210" s="328">
        <f>SUBTOTAL(9,G210:M210)</f>
        <v>0</v>
      </c>
      <c r="O210" s="327">
        <f>IFERROR(N210/$N$18*100,"0.00")</f>
        <v>0</v>
      </c>
    </row>
    <row r="211" spans="1:15" ht="12.75" x14ac:dyDescent="0.2">
      <c r="A211" s="347">
        <v>2</v>
      </c>
      <c r="B211" s="330">
        <v>2</v>
      </c>
      <c r="C211" s="330">
        <v>8</v>
      </c>
      <c r="D211" s="330">
        <v>8</v>
      </c>
      <c r="E211" s="330" t="s">
        <v>310</v>
      </c>
      <c r="F211" s="329" t="s">
        <v>179</v>
      </c>
      <c r="G211" s="328"/>
      <c r="H211" s="328"/>
      <c r="I211" s="328"/>
      <c r="J211" s="328"/>
      <c r="K211" s="328"/>
      <c r="L211" s="328"/>
      <c r="M211" s="328"/>
      <c r="N211" s="328">
        <f>SUBTOTAL(9,G211:M211)</f>
        <v>0</v>
      </c>
      <c r="O211" s="327">
        <f>IFERROR(N211/$N$18*100,"0.00")</f>
        <v>0</v>
      </c>
    </row>
    <row r="212" spans="1:15" ht="12.75" x14ac:dyDescent="0.2">
      <c r="A212" s="347">
        <v>2</v>
      </c>
      <c r="B212" s="330">
        <v>2</v>
      </c>
      <c r="C212" s="330">
        <v>8</v>
      </c>
      <c r="D212" s="330">
        <v>8</v>
      </c>
      <c r="E212" s="330" t="s">
        <v>311</v>
      </c>
      <c r="F212" s="329" t="s">
        <v>180</v>
      </c>
      <c r="G212" s="328"/>
      <c r="H212" s="328"/>
      <c r="I212" s="328"/>
      <c r="J212" s="328"/>
      <c r="K212" s="328"/>
      <c r="L212" s="328"/>
      <c r="M212" s="328"/>
      <c r="N212" s="328">
        <f>SUBTOTAL(9,G212:M212)</f>
        <v>0</v>
      </c>
      <c r="O212" s="327">
        <f>IFERROR(N212/$N$18*100,"0.00")</f>
        <v>0</v>
      </c>
    </row>
    <row r="213" spans="1:15" ht="12.75" x14ac:dyDescent="0.2">
      <c r="A213" s="326">
        <v>2</v>
      </c>
      <c r="B213" s="325">
        <v>2</v>
      </c>
      <c r="C213" s="325">
        <v>8</v>
      </c>
      <c r="D213" s="325">
        <v>9</v>
      </c>
      <c r="E213" s="325"/>
      <c r="F213" s="324" t="s">
        <v>181</v>
      </c>
      <c r="G213" s="323">
        <f t="shared" ref="G213:N213" si="83">SUM(G214:G218)</f>
        <v>0</v>
      </c>
      <c r="H213" s="323">
        <f t="shared" si="83"/>
        <v>0</v>
      </c>
      <c r="I213" s="323">
        <f t="shared" si="83"/>
        <v>0</v>
      </c>
      <c r="J213" s="323">
        <f t="shared" si="83"/>
        <v>0</v>
      </c>
      <c r="K213" s="323">
        <f t="shared" si="83"/>
        <v>0</v>
      </c>
      <c r="L213" s="323">
        <f t="shared" si="83"/>
        <v>0</v>
      </c>
      <c r="M213" s="323">
        <f t="shared" si="83"/>
        <v>0</v>
      </c>
      <c r="N213" s="323">
        <f t="shared" si="83"/>
        <v>0</v>
      </c>
      <c r="O213" s="346">
        <v>0</v>
      </c>
    </row>
    <row r="214" spans="1:15" ht="12.75" x14ac:dyDescent="0.2">
      <c r="A214" s="330">
        <v>2</v>
      </c>
      <c r="B214" s="330">
        <v>2</v>
      </c>
      <c r="C214" s="330">
        <v>8</v>
      </c>
      <c r="D214" s="330">
        <v>9</v>
      </c>
      <c r="E214" s="330" t="s">
        <v>309</v>
      </c>
      <c r="F214" s="329" t="s">
        <v>319</v>
      </c>
      <c r="G214" s="328"/>
      <c r="H214" s="328"/>
      <c r="I214" s="328"/>
      <c r="J214" s="328"/>
      <c r="K214" s="328"/>
      <c r="L214" s="328"/>
      <c r="M214" s="328"/>
      <c r="N214" s="328">
        <f t="shared" ref="N214:N220" si="84">SUBTOTAL(9,G214:M214)</f>
        <v>0</v>
      </c>
      <c r="O214" s="327">
        <f t="shared" ref="O214:O220" si="85">IFERROR(N214/$N$18*100,"0.00")</f>
        <v>0</v>
      </c>
    </row>
    <row r="215" spans="1:15" ht="12.75" x14ac:dyDescent="0.2">
      <c r="A215" s="330">
        <v>2</v>
      </c>
      <c r="B215" s="330">
        <v>2</v>
      </c>
      <c r="C215" s="330">
        <v>8</v>
      </c>
      <c r="D215" s="330">
        <v>9</v>
      </c>
      <c r="E215" s="330" t="s">
        <v>310</v>
      </c>
      <c r="F215" s="329" t="s">
        <v>320</v>
      </c>
      <c r="G215" s="328"/>
      <c r="H215" s="328"/>
      <c r="I215" s="328"/>
      <c r="J215" s="328"/>
      <c r="K215" s="328"/>
      <c r="L215" s="328"/>
      <c r="M215" s="328"/>
      <c r="N215" s="328">
        <f t="shared" si="84"/>
        <v>0</v>
      </c>
      <c r="O215" s="327">
        <f t="shared" si="85"/>
        <v>0</v>
      </c>
    </row>
    <row r="216" spans="1:15" ht="12.75" x14ac:dyDescent="0.2">
      <c r="A216" s="330">
        <v>2</v>
      </c>
      <c r="B216" s="330">
        <v>2</v>
      </c>
      <c r="C216" s="330">
        <v>8</v>
      </c>
      <c r="D216" s="330">
        <v>9</v>
      </c>
      <c r="E216" s="330" t="s">
        <v>311</v>
      </c>
      <c r="F216" s="329" t="s">
        <v>382</v>
      </c>
      <c r="G216" s="328"/>
      <c r="H216" s="328"/>
      <c r="I216" s="328"/>
      <c r="J216" s="328"/>
      <c r="K216" s="328"/>
      <c r="L216" s="328"/>
      <c r="M216" s="328"/>
      <c r="N216" s="328">
        <f t="shared" si="84"/>
        <v>0</v>
      </c>
      <c r="O216" s="327">
        <f t="shared" si="85"/>
        <v>0</v>
      </c>
    </row>
    <row r="217" spans="1:15" ht="12.75" x14ac:dyDescent="0.2">
      <c r="A217" s="330">
        <v>2</v>
      </c>
      <c r="B217" s="330">
        <v>2</v>
      </c>
      <c r="C217" s="330">
        <v>8</v>
      </c>
      <c r="D217" s="330">
        <v>9</v>
      </c>
      <c r="E217" s="330" t="s">
        <v>312</v>
      </c>
      <c r="F217" s="329" t="s">
        <v>321</v>
      </c>
      <c r="G217" s="328"/>
      <c r="H217" s="328"/>
      <c r="I217" s="328"/>
      <c r="J217" s="328"/>
      <c r="K217" s="328"/>
      <c r="L217" s="328"/>
      <c r="M217" s="328"/>
      <c r="N217" s="328">
        <f t="shared" si="84"/>
        <v>0</v>
      </c>
      <c r="O217" s="327">
        <f t="shared" si="85"/>
        <v>0</v>
      </c>
    </row>
    <row r="218" spans="1:15" ht="12.75" x14ac:dyDescent="0.2">
      <c r="A218" s="347">
        <v>2</v>
      </c>
      <c r="B218" s="330">
        <v>2</v>
      </c>
      <c r="C218" s="330">
        <v>8</v>
      </c>
      <c r="D218" s="330">
        <v>9</v>
      </c>
      <c r="E218" s="330" t="s">
        <v>316</v>
      </c>
      <c r="F218" s="329" t="s">
        <v>182</v>
      </c>
      <c r="G218" s="328"/>
      <c r="H218" s="328"/>
      <c r="I218" s="328"/>
      <c r="J218" s="328"/>
      <c r="K218" s="328"/>
      <c r="L218" s="328"/>
      <c r="M218" s="328"/>
      <c r="N218" s="328">
        <f t="shared" si="84"/>
        <v>0</v>
      </c>
      <c r="O218" s="327">
        <f t="shared" si="85"/>
        <v>0</v>
      </c>
    </row>
    <row r="219" spans="1:15" ht="12.75" x14ac:dyDescent="0.2">
      <c r="A219" s="380">
        <v>2</v>
      </c>
      <c r="B219" s="379">
        <v>2</v>
      </c>
      <c r="C219" s="379">
        <v>9</v>
      </c>
      <c r="D219" s="379"/>
      <c r="E219" s="379"/>
      <c r="F219" s="378" t="s">
        <v>1344</v>
      </c>
      <c r="G219" s="333">
        <f t="shared" ref="G219:M219" si="86">G220+G223</f>
        <v>0</v>
      </c>
      <c r="H219" s="333">
        <f t="shared" si="86"/>
        <v>0</v>
      </c>
      <c r="I219" s="333">
        <f t="shared" si="86"/>
        <v>0</v>
      </c>
      <c r="J219" s="333">
        <f t="shared" si="86"/>
        <v>0</v>
      </c>
      <c r="K219" s="333">
        <f t="shared" si="86"/>
        <v>600000</v>
      </c>
      <c r="L219" s="333">
        <f t="shared" si="86"/>
        <v>0</v>
      </c>
      <c r="M219" s="333">
        <f t="shared" si="86"/>
        <v>600000</v>
      </c>
      <c r="N219" s="333">
        <f t="shared" si="84"/>
        <v>1200000</v>
      </c>
      <c r="O219" s="377">
        <f t="shared" si="85"/>
        <v>0.52908596162371402</v>
      </c>
    </row>
    <row r="220" spans="1:15" ht="12.75" x14ac:dyDescent="0.2">
      <c r="A220" s="376">
        <v>2</v>
      </c>
      <c r="B220" s="375">
        <v>2</v>
      </c>
      <c r="C220" s="375">
        <v>9</v>
      </c>
      <c r="D220" s="375">
        <v>1</v>
      </c>
      <c r="E220" s="375"/>
      <c r="F220" s="374" t="s">
        <v>1344</v>
      </c>
      <c r="G220" s="328">
        <f t="shared" ref="G220:M220" si="87">G221</f>
        <v>0</v>
      </c>
      <c r="H220" s="328">
        <f t="shared" si="87"/>
        <v>0</v>
      </c>
      <c r="I220" s="328">
        <f t="shared" si="87"/>
        <v>0</v>
      </c>
      <c r="J220" s="328">
        <f t="shared" si="87"/>
        <v>0</v>
      </c>
      <c r="K220" s="328">
        <f t="shared" si="87"/>
        <v>0</v>
      </c>
      <c r="L220" s="328">
        <f t="shared" si="87"/>
        <v>0</v>
      </c>
      <c r="M220" s="328">
        <f t="shared" si="87"/>
        <v>0</v>
      </c>
      <c r="N220" s="328">
        <f t="shared" si="84"/>
        <v>0</v>
      </c>
      <c r="O220" s="327">
        <f t="shared" si="85"/>
        <v>0</v>
      </c>
    </row>
    <row r="221" spans="1:15" ht="12.75" x14ac:dyDescent="0.2">
      <c r="A221" s="372">
        <v>2</v>
      </c>
      <c r="B221" s="371">
        <v>2</v>
      </c>
      <c r="C221" s="371">
        <v>9</v>
      </c>
      <c r="D221" s="371">
        <v>1</v>
      </c>
      <c r="E221" s="371" t="s">
        <v>309</v>
      </c>
      <c r="F221" s="370" t="s">
        <v>1344</v>
      </c>
      <c r="G221" s="328"/>
      <c r="H221" s="328"/>
      <c r="I221" s="328"/>
      <c r="J221" s="328"/>
      <c r="K221" s="328"/>
      <c r="L221" s="328"/>
      <c r="M221" s="328"/>
      <c r="N221" s="328"/>
      <c r="O221" s="327"/>
    </row>
    <row r="222" spans="1:15" ht="12.75" x14ac:dyDescent="0.2">
      <c r="A222" s="372">
        <v>2</v>
      </c>
      <c r="B222" s="371">
        <v>2</v>
      </c>
      <c r="C222" s="371">
        <v>9</v>
      </c>
      <c r="D222" s="371">
        <v>1</v>
      </c>
      <c r="E222" s="371" t="s">
        <v>310</v>
      </c>
      <c r="F222" s="370" t="s">
        <v>1343</v>
      </c>
      <c r="G222" s="328"/>
      <c r="H222" s="328"/>
      <c r="I222" s="328"/>
      <c r="J222" s="328"/>
      <c r="K222" s="328"/>
      <c r="L222" s="328"/>
      <c r="M222" s="328"/>
      <c r="N222" s="328"/>
      <c r="O222" s="327"/>
    </row>
    <row r="223" spans="1:15" ht="12.75" x14ac:dyDescent="0.2">
      <c r="A223" s="376">
        <v>2</v>
      </c>
      <c r="B223" s="375">
        <v>2</v>
      </c>
      <c r="C223" s="375">
        <v>9</v>
      </c>
      <c r="D223" s="375">
        <v>2</v>
      </c>
      <c r="E223" s="375"/>
      <c r="F223" s="374" t="s">
        <v>1342</v>
      </c>
      <c r="G223" s="323">
        <f t="shared" ref="G223:M223" si="88">G224</f>
        <v>0</v>
      </c>
      <c r="H223" s="323">
        <f t="shared" si="88"/>
        <v>0</v>
      </c>
      <c r="I223" s="323">
        <f t="shared" si="88"/>
        <v>0</v>
      </c>
      <c r="J223" s="323">
        <f t="shared" si="88"/>
        <v>0</v>
      </c>
      <c r="K223" s="323">
        <f t="shared" si="88"/>
        <v>600000</v>
      </c>
      <c r="L223" s="323">
        <f t="shared" si="88"/>
        <v>0</v>
      </c>
      <c r="M223" s="323">
        <f t="shared" si="88"/>
        <v>600000</v>
      </c>
      <c r="N223" s="373">
        <f>SUBTOTAL(9,G223:M223)</f>
        <v>1200000</v>
      </c>
      <c r="O223" s="327">
        <f>IFERROR(N223/$N$18*100,"0.00")</f>
        <v>0.52908596162371402</v>
      </c>
    </row>
    <row r="224" spans="1:15" ht="12.75" x14ac:dyDescent="0.2">
      <c r="A224" s="372">
        <v>2</v>
      </c>
      <c r="B224" s="371">
        <v>2</v>
      </c>
      <c r="C224" s="371">
        <v>9</v>
      </c>
      <c r="D224" s="371">
        <v>2</v>
      </c>
      <c r="E224" s="371" t="s">
        <v>309</v>
      </c>
      <c r="F224" s="370" t="s">
        <v>1342</v>
      </c>
      <c r="G224" s="328"/>
      <c r="H224" s="328"/>
      <c r="I224" s="328"/>
      <c r="J224" s="328"/>
      <c r="K224" s="328">
        <v>600000</v>
      </c>
      <c r="L224" s="328"/>
      <c r="M224" s="328">
        <v>600000</v>
      </c>
      <c r="N224" s="369">
        <f>SUBTOTAL(9,G224:M224)</f>
        <v>1200000</v>
      </c>
      <c r="O224" s="327">
        <f>IFERROR(N224/$N$18*100,"0.00")</f>
        <v>0.52908596162371402</v>
      </c>
    </row>
    <row r="225" spans="1:15" ht="12.75" x14ac:dyDescent="0.2">
      <c r="A225" s="345">
        <v>2</v>
      </c>
      <c r="B225" s="344">
        <v>3</v>
      </c>
      <c r="C225" s="343"/>
      <c r="D225" s="343"/>
      <c r="E225" s="343"/>
      <c r="F225" s="342" t="s">
        <v>35</v>
      </c>
      <c r="G225" s="341">
        <f t="shared" ref="G225:N225" si="89">+G226+G238+G247+G260+G265+G276+G304+G321+G326</f>
        <v>0</v>
      </c>
      <c r="H225" s="341">
        <f t="shared" si="89"/>
        <v>0</v>
      </c>
      <c r="I225" s="341">
        <f t="shared" si="89"/>
        <v>0</v>
      </c>
      <c r="J225" s="341">
        <f t="shared" si="89"/>
        <v>1031731.92</v>
      </c>
      <c r="K225" s="341">
        <f t="shared" si="89"/>
        <v>50162042.879999995</v>
      </c>
      <c r="L225" s="341">
        <f t="shared" si="89"/>
        <v>0</v>
      </c>
      <c r="M225" s="341">
        <f t="shared" si="89"/>
        <v>8099033.1999999993</v>
      </c>
      <c r="N225" s="341">
        <f t="shared" si="89"/>
        <v>59292808</v>
      </c>
      <c r="O225" s="340">
        <v>24.953241731975602</v>
      </c>
    </row>
    <row r="226" spans="1:15" ht="12.75" x14ac:dyDescent="0.2">
      <c r="A226" s="336">
        <v>2</v>
      </c>
      <c r="B226" s="335">
        <v>3</v>
      </c>
      <c r="C226" s="335">
        <v>1</v>
      </c>
      <c r="D226" s="335"/>
      <c r="E226" s="335"/>
      <c r="F226" s="334" t="s">
        <v>36</v>
      </c>
      <c r="G226" s="333">
        <f t="shared" ref="G226:N226" si="90">+G227+G230+G232+G236</f>
        <v>0</v>
      </c>
      <c r="H226" s="333">
        <f t="shared" si="90"/>
        <v>0</v>
      </c>
      <c r="I226" s="333">
        <f t="shared" si="90"/>
        <v>0</v>
      </c>
      <c r="J226" s="333">
        <f t="shared" si="90"/>
        <v>16000</v>
      </c>
      <c r="K226" s="333">
        <f t="shared" si="90"/>
        <v>0</v>
      </c>
      <c r="L226" s="333">
        <f t="shared" si="90"/>
        <v>0</v>
      </c>
      <c r="M226" s="333">
        <f t="shared" si="90"/>
        <v>250000</v>
      </c>
      <c r="N226" s="333">
        <f t="shared" si="90"/>
        <v>266000</v>
      </c>
      <c r="O226" s="332">
        <v>2.3559344707797902</v>
      </c>
    </row>
    <row r="227" spans="1:15" ht="12.75" x14ac:dyDescent="0.2">
      <c r="A227" s="326">
        <v>2</v>
      </c>
      <c r="B227" s="325">
        <v>3</v>
      </c>
      <c r="C227" s="325">
        <v>1</v>
      </c>
      <c r="D227" s="325">
        <v>1</v>
      </c>
      <c r="E227" s="325"/>
      <c r="F227" s="324" t="s">
        <v>183</v>
      </c>
      <c r="G227" s="323">
        <f t="shared" ref="G227:N227" si="91">SUM(G228:G228)</f>
        <v>0</v>
      </c>
      <c r="H227" s="323">
        <f t="shared" si="91"/>
        <v>0</v>
      </c>
      <c r="I227" s="323">
        <f t="shared" si="91"/>
        <v>0</v>
      </c>
      <c r="J227" s="323">
        <f t="shared" si="91"/>
        <v>0</v>
      </c>
      <c r="K227" s="323">
        <f t="shared" si="91"/>
        <v>0</v>
      </c>
      <c r="L227" s="323">
        <f t="shared" si="91"/>
        <v>0</v>
      </c>
      <c r="M227" s="323">
        <f t="shared" si="91"/>
        <v>200000</v>
      </c>
      <c r="N227" s="323">
        <f t="shared" si="91"/>
        <v>200000</v>
      </c>
      <c r="O227" s="346">
        <v>2.3413013374209095</v>
      </c>
    </row>
    <row r="228" spans="1:15" ht="12.75" x14ac:dyDescent="0.2">
      <c r="A228" s="331">
        <v>2</v>
      </c>
      <c r="B228" s="330">
        <v>3</v>
      </c>
      <c r="C228" s="330">
        <v>1</v>
      </c>
      <c r="D228" s="330">
        <v>1</v>
      </c>
      <c r="E228" s="330" t="s">
        <v>309</v>
      </c>
      <c r="F228" s="353" t="s">
        <v>183</v>
      </c>
      <c r="G228" s="328"/>
      <c r="H228" s="328"/>
      <c r="I228" s="328"/>
      <c r="J228" s="339"/>
      <c r="K228" s="339"/>
      <c r="L228" s="339"/>
      <c r="M228" s="339">
        <v>200000</v>
      </c>
      <c r="N228" s="328">
        <f>SUBTOTAL(9,G228:M228)</f>
        <v>200000</v>
      </c>
      <c r="O228" s="327">
        <f>IFERROR(N228/$N$18*100,"0.00")</f>
        <v>8.8180993603952332E-2</v>
      </c>
    </row>
    <row r="229" spans="1:15" ht="12.75" x14ac:dyDescent="0.2">
      <c r="A229" s="331">
        <v>2</v>
      </c>
      <c r="B229" s="330">
        <v>3</v>
      </c>
      <c r="C229" s="330">
        <v>1</v>
      </c>
      <c r="D229" s="330">
        <v>1</v>
      </c>
      <c r="E229" s="330" t="s">
        <v>310</v>
      </c>
      <c r="F229" s="353" t="s">
        <v>184</v>
      </c>
      <c r="G229" s="323"/>
      <c r="H229" s="323"/>
      <c r="I229" s="323"/>
      <c r="J229" s="323"/>
      <c r="K229" s="323"/>
      <c r="L229" s="323"/>
      <c r="M229" s="323"/>
      <c r="N229" s="328">
        <f>SUBTOTAL(9,G229:M229)</f>
        <v>0</v>
      </c>
      <c r="O229" s="327">
        <f>IFERROR(N229/$N$18*100,"0.00")</f>
        <v>0</v>
      </c>
    </row>
    <row r="230" spans="1:15" ht="12.75" x14ac:dyDescent="0.2">
      <c r="A230" s="326">
        <v>2</v>
      </c>
      <c r="B230" s="325">
        <v>3</v>
      </c>
      <c r="C230" s="325">
        <v>1</v>
      </c>
      <c r="D230" s="325">
        <v>2</v>
      </c>
      <c r="E230" s="325"/>
      <c r="F230" s="324" t="s">
        <v>186</v>
      </c>
      <c r="G230" s="323">
        <f t="shared" ref="G230:O230" si="92">+G231</f>
        <v>0</v>
      </c>
      <c r="H230" s="323">
        <f t="shared" si="92"/>
        <v>0</v>
      </c>
      <c r="I230" s="323">
        <f t="shared" si="92"/>
        <v>0</v>
      </c>
      <c r="J230" s="323">
        <f t="shared" si="92"/>
        <v>16000</v>
      </c>
      <c r="K230" s="323">
        <f t="shared" si="92"/>
        <v>0</v>
      </c>
      <c r="L230" s="323">
        <f t="shared" si="92"/>
        <v>0</v>
      </c>
      <c r="M230" s="323">
        <f t="shared" si="92"/>
        <v>0</v>
      </c>
      <c r="N230" s="323">
        <f t="shared" si="92"/>
        <v>16000</v>
      </c>
      <c r="O230" s="322">
        <f t="shared" si="92"/>
        <v>7.0544794883161867E-3</v>
      </c>
    </row>
    <row r="231" spans="1:15" ht="12.75" x14ac:dyDescent="0.2">
      <c r="A231" s="331">
        <v>2</v>
      </c>
      <c r="B231" s="330">
        <v>3</v>
      </c>
      <c r="C231" s="330">
        <v>1</v>
      </c>
      <c r="D231" s="330">
        <v>2</v>
      </c>
      <c r="E231" s="330" t="s">
        <v>309</v>
      </c>
      <c r="F231" s="353" t="s">
        <v>186</v>
      </c>
      <c r="G231" s="323"/>
      <c r="H231" s="323"/>
      <c r="I231" s="323"/>
      <c r="J231" s="328">
        <v>16000</v>
      </c>
      <c r="K231" s="323"/>
      <c r="L231" s="323"/>
      <c r="M231" s="323"/>
      <c r="N231" s="328">
        <f>SUBTOTAL(9,G231:M231)</f>
        <v>16000</v>
      </c>
      <c r="O231" s="327">
        <f>IFERROR(N231/$N$18*100,"0.00")</f>
        <v>7.0544794883161867E-3</v>
      </c>
    </row>
    <row r="232" spans="1:15" ht="12.75" x14ac:dyDescent="0.2">
      <c r="A232" s="326">
        <v>2</v>
      </c>
      <c r="B232" s="325">
        <v>3</v>
      </c>
      <c r="C232" s="325">
        <v>1</v>
      </c>
      <c r="D232" s="325">
        <v>3</v>
      </c>
      <c r="E232" s="325"/>
      <c r="F232" s="324" t="s">
        <v>185</v>
      </c>
      <c r="G232" s="323">
        <f t="shared" ref="G232:N232" si="93">SUM(G233:G235)</f>
        <v>0</v>
      </c>
      <c r="H232" s="323">
        <f t="shared" si="93"/>
        <v>0</v>
      </c>
      <c r="I232" s="323">
        <f t="shared" si="93"/>
        <v>0</v>
      </c>
      <c r="J232" s="323">
        <f t="shared" si="93"/>
        <v>0</v>
      </c>
      <c r="K232" s="323">
        <f t="shared" si="93"/>
        <v>0</v>
      </c>
      <c r="L232" s="323">
        <f t="shared" si="93"/>
        <v>0</v>
      </c>
      <c r="M232" s="323">
        <f t="shared" si="93"/>
        <v>0</v>
      </c>
      <c r="N232" s="323">
        <f t="shared" si="93"/>
        <v>0</v>
      </c>
      <c r="O232" s="346">
        <v>0</v>
      </c>
    </row>
    <row r="233" spans="1:15" ht="12.75" x14ac:dyDescent="0.2">
      <c r="A233" s="363">
        <v>2</v>
      </c>
      <c r="B233" s="320">
        <v>3</v>
      </c>
      <c r="C233" s="320">
        <v>1</v>
      </c>
      <c r="D233" s="320">
        <v>3</v>
      </c>
      <c r="E233" s="320" t="s">
        <v>309</v>
      </c>
      <c r="F233" s="365" t="s">
        <v>187</v>
      </c>
      <c r="G233" s="317"/>
      <c r="H233" s="317"/>
      <c r="I233" s="317"/>
      <c r="J233" s="317"/>
      <c r="K233" s="317"/>
      <c r="L233" s="317"/>
      <c r="M233" s="317"/>
      <c r="N233" s="317">
        <f>SUBTOTAL(9,G233:M233)</f>
        <v>0</v>
      </c>
      <c r="O233" s="316">
        <f>IFERROR(N233/$N$18*100,"0.00")</f>
        <v>0</v>
      </c>
    </row>
    <row r="234" spans="1:15" ht="12.75" x14ac:dyDescent="0.2">
      <c r="A234" s="331">
        <v>2</v>
      </c>
      <c r="B234" s="330">
        <v>3</v>
      </c>
      <c r="C234" s="330">
        <v>1</v>
      </c>
      <c r="D234" s="330">
        <v>3</v>
      </c>
      <c r="E234" s="330" t="s">
        <v>310</v>
      </c>
      <c r="F234" s="353" t="s">
        <v>188</v>
      </c>
      <c r="G234" s="328"/>
      <c r="H234" s="328"/>
      <c r="I234" s="328"/>
      <c r="J234" s="328"/>
      <c r="K234" s="328"/>
      <c r="L234" s="328"/>
      <c r="M234" s="328"/>
      <c r="N234" s="328">
        <f>SUBTOTAL(9,G234:M234)</f>
        <v>0</v>
      </c>
      <c r="O234" s="327">
        <f>IFERROR(N234/$N$18*100,"0.00")</f>
        <v>0</v>
      </c>
    </row>
    <row r="235" spans="1:15" ht="12.75" x14ac:dyDescent="0.2">
      <c r="A235" s="331">
        <v>2</v>
      </c>
      <c r="B235" s="330">
        <v>3</v>
      </c>
      <c r="C235" s="330">
        <v>1</v>
      </c>
      <c r="D235" s="330">
        <v>3</v>
      </c>
      <c r="E235" s="330" t="s">
        <v>311</v>
      </c>
      <c r="F235" s="353" t="s">
        <v>189</v>
      </c>
      <c r="G235" s="323"/>
      <c r="H235" s="323"/>
      <c r="I235" s="323"/>
      <c r="J235" s="323"/>
      <c r="K235" s="323"/>
      <c r="L235" s="323"/>
      <c r="M235" s="323"/>
      <c r="N235" s="328">
        <f>SUBTOTAL(9,G235:M235)</f>
        <v>0</v>
      </c>
      <c r="O235" s="327">
        <f>IFERROR(N235/$N$18*100,"0.00")</f>
        <v>0</v>
      </c>
    </row>
    <row r="236" spans="1:15" ht="12.75" x14ac:dyDescent="0.2">
      <c r="A236" s="326">
        <v>2</v>
      </c>
      <c r="B236" s="325">
        <v>3</v>
      </c>
      <c r="C236" s="325">
        <v>1</v>
      </c>
      <c r="D236" s="325">
        <v>4</v>
      </c>
      <c r="E236" s="325"/>
      <c r="F236" s="324" t="s">
        <v>190</v>
      </c>
      <c r="G236" s="323">
        <f t="shared" ref="G236:O236" si="94">+G237</f>
        <v>0</v>
      </c>
      <c r="H236" s="323">
        <f t="shared" si="94"/>
        <v>0</v>
      </c>
      <c r="I236" s="323">
        <f t="shared" si="94"/>
        <v>0</v>
      </c>
      <c r="J236" s="323">
        <f t="shared" si="94"/>
        <v>0</v>
      </c>
      <c r="K236" s="323">
        <f t="shared" si="94"/>
        <v>0</v>
      </c>
      <c r="L236" s="323">
        <f t="shared" si="94"/>
        <v>0</v>
      </c>
      <c r="M236" s="323">
        <f t="shared" si="94"/>
        <v>50000</v>
      </c>
      <c r="N236" s="323">
        <f t="shared" si="94"/>
        <v>50000</v>
      </c>
      <c r="O236" s="322">
        <f t="shared" si="94"/>
        <v>2.2045248400988083E-2</v>
      </c>
    </row>
    <row r="237" spans="1:15" ht="12.75" x14ac:dyDescent="0.2">
      <c r="A237" s="331">
        <v>2</v>
      </c>
      <c r="B237" s="330">
        <v>3</v>
      </c>
      <c r="C237" s="330">
        <v>1</v>
      </c>
      <c r="D237" s="330">
        <v>4</v>
      </c>
      <c r="E237" s="330" t="s">
        <v>309</v>
      </c>
      <c r="F237" s="353" t="s">
        <v>190</v>
      </c>
      <c r="G237" s="323"/>
      <c r="H237" s="323"/>
      <c r="I237" s="323"/>
      <c r="J237" s="323"/>
      <c r="K237" s="323"/>
      <c r="L237" s="323"/>
      <c r="M237" s="339">
        <v>50000</v>
      </c>
      <c r="N237" s="328">
        <f>SUBTOTAL(9,G237:M237)</f>
        <v>50000</v>
      </c>
      <c r="O237" s="327">
        <f>IFERROR(N237/$N$18*100,"0.00")</f>
        <v>2.2045248400988083E-2</v>
      </c>
    </row>
    <row r="238" spans="1:15" ht="12.75" x14ac:dyDescent="0.2">
      <c r="A238" s="336">
        <v>2</v>
      </c>
      <c r="B238" s="335">
        <v>3</v>
      </c>
      <c r="C238" s="335">
        <v>2</v>
      </c>
      <c r="D238" s="335"/>
      <c r="E238" s="335"/>
      <c r="F238" s="334" t="s">
        <v>37</v>
      </c>
      <c r="G238" s="333">
        <f t="shared" ref="G238:N238" si="95">+G239+G241+G243+G245</f>
        <v>0</v>
      </c>
      <c r="H238" s="333">
        <f t="shared" si="95"/>
        <v>0</v>
      </c>
      <c r="I238" s="333">
        <f t="shared" si="95"/>
        <v>0</v>
      </c>
      <c r="J238" s="333">
        <f t="shared" si="95"/>
        <v>0</v>
      </c>
      <c r="K238" s="333">
        <f t="shared" si="95"/>
        <v>210000</v>
      </c>
      <c r="L238" s="333">
        <f t="shared" si="95"/>
        <v>0</v>
      </c>
      <c r="M238" s="333">
        <f t="shared" si="95"/>
        <v>350000</v>
      </c>
      <c r="N238" s="333">
        <f t="shared" si="95"/>
        <v>560000</v>
      </c>
      <c r="O238" s="332">
        <v>0.2438855559813447</v>
      </c>
    </row>
    <row r="239" spans="1:15" ht="12.75" x14ac:dyDescent="0.2">
      <c r="A239" s="326">
        <v>2</v>
      </c>
      <c r="B239" s="325">
        <v>3</v>
      </c>
      <c r="C239" s="325">
        <v>2</v>
      </c>
      <c r="D239" s="325">
        <v>1</v>
      </c>
      <c r="E239" s="325"/>
      <c r="F239" s="324" t="s">
        <v>191</v>
      </c>
      <c r="G239" s="323">
        <f t="shared" ref="G239:O239" si="96">+G240</f>
        <v>0</v>
      </c>
      <c r="H239" s="323">
        <f t="shared" si="96"/>
        <v>0</v>
      </c>
      <c r="I239" s="323">
        <f t="shared" si="96"/>
        <v>0</v>
      </c>
      <c r="J239" s="323">
        <f t="shared" si="96"/>
        <v>0</v>
      </c>
      <c r="K239" s="323">
        <f t="shared" si="96"/>
        <v>60000</v>
      </c>
      <c r="L239" s="323">
        <f t="shared" si="96"/>
        <v>0</v>
      </c>
      <c r="M239" s="323">
        <f t="shared" si="96"/>
        <v>0</v>
      </c>
      <c r="N239" s="323">
        <f t="shared" si="96"/>
        <v>60000</v>
      </c>
      <c r="O239" s="322">
        <f t="shared" si="96"/>
        <v>2.6454298081185702E-2</v>
      </c>
    </row>
    <row r="240" spans="1:15" ht="12.75" x14ac:dyDescent="0.2">
      <c r="A240" s="331">
        <v>2</v>
      </c>
      <c r="B240" s="330">
        <v>3</v>
      </c>
      <c r="C240" s="330">
        <v>2</v>
      </c>
      <c r="D240" s="330">
        <v>1</v>
      </c>
      <c r="E240" s="330" t="s">
        <v>309</v>
      </c>
      <c r="F240" s="353" t="s">
        <v>191</v>
      </c>
      <c r="G240" s="323"/>
      <c r="H240" s="323"/>
      <c r="I240" s="323"/>
      <c r="J240" s="369"/>
      <c r="K240" s="369">
        <v>60000</v>
      </c>
      <c r="L240" s="323"/>
      <c r="M240" s="323"/>
      <c r="N240" s="328">
        <f>SUM(G240:M240)</f>
        <v>60000</v>
      </c>
      <c r="O240" s="327">
        <f>IFERROR(N240/$N$18*100,"0.00")</f>
        <v>2.6454298081185702E-2</v>
      </c>
    </row>
    <row r="241" spans="1:15" ht="12.75" x14ac:dyDescent="0.2">
      <c r="A241" s="326">
        <v>2</v>
      </c>
      <c r="B241" s="325">
        <v>3</v>
      </c>
      <c r="C241" s="325">
        <v>2</v>
      </c>
      <c r="D241" s="325">
        <v>2</v>
      </c>
      <c r="E241" s="325"/>
      <c r="F241" s="324" t="s">
        <v>192</v>
      </c>
      <c r="G241" s="323">
        <f t="shared" ref="G241:O241" si="97">+G242</f>
        <v>0</v>
      </c>
      <c r="H241" s="323">
        <f t="shared" si="97"/>
        <v>0</v>
      </c>
      <c r="I241" s="323">
        <f t="shared" si="97"/>
        <v>0</v>
      </c>
      <c r="J241" s="323">
        <f t="shared" si="97"/>
        <v>0</v>
      </c>
      <c r="K241" s="323">
        <f t="shared" si="97"/>
        <v>0</v>
      </c>
      <c r="L241" s="323">
        <f t="shared" si="97"/>
        <v>0</v>
      </c>
      <c r="M241" s="323">
        <f t="shared" si="97"/>
        <v>0</v>
      </c>
      <c r="N241" s="323">
        <f t="shared" si="97"/>
        <v>0</v>
      </c>
      <c r="O241" s="322">
        <f t="shared" si="97"/>
        <v>0</v>
      </c>
    </row>
    <row r="242" spans="1:15" ht="12.75" x14ac:dyDescent="0.2">
      <c r="A242" s="331">
        <v>2</v>
      </c>
      <c r="B242" s="330">
        <v>3</v>
      </c>
      <c r="C242" s="330">
        <v>2</v>
      </c>
      <c r="D242" s="330">
        <v>2</v>
      </c>
      <c r="E242" s="330" t="s">
        <v>309</v>
      </c>
      <c r="F242" s="353" t="s">
        <v>192</v>
      </c>
      <c r="G242" s="323"/>
      <c r="H242" s="323"/>
      <c r="I242" s="323"/>
      <c r="J242" s="323"/>
      <c r="K242" s="323"/>
      <c r="L242" s="323"/>
      <c r="M242" s="323"/>
      <c r="N242" s="328">
        <f>SUBTOTAL(9,G242:M242)</f>
        <v>0</v>
      </c>
      <c r="O242" s="327">
        <f>IFERROR(N242/$N$18*100,"0.00")</f>
        <v>0</v>
      </c>
    </row>
    <row r="243" spans="1:15" ht="12.75" x14ac:dyDescent="0.2">
      <c r="A243" s="326">
        <v>2</v>
      </c>
      <c r="B243" s="325">
        <v>3</v>
      </c>
      <c r="C243" s="325">
        <v>2</v>
      </c>
      <c r="D243" s="325">
        <v>3</v>
      </c>
      <c r="E243" s="325"/>
      <c r="F243" s="324" t="s">
        <v>193</v>
      </c>
      <c r="G243" s="323">
        <f t="shared" ref="G243:O243" si="98">+G244</f>
        <v>0</v>
      </c>
      <c r="H243" s="323">
        <f t="shared" si="98"/>
        <v>0</v>
      </c>
      <c r="I243" s="323">
        <f t="shared" si="98"/>
        <v>0</v>
      </c>
      <c r="J243" s="323">
        <f t="shared" si="98"/>
        <v>0</v>
      </c>
      <c r="K243" s="323">
        <f t="shared" si="98"/>
        <v>150000</v>
      </c>
      <c r="L243" s="323">
        <f t="shared" si="98"/>
        <v>0</v>
      </c>
      <c r="M243" s="323">
        <f t="shared" si="98"/>
        <v>350000</v>
      </c>
      <c r="N243" s="323">
        <f t="shared" si="98"/>
        <v>500000</v>
      </c>
      <c r="O243" s="322">
        <f t="shared" si="98"/>
        <v>0.22045248400988085</v>
      </c>
    </row>
    <row r="244" spans="1:15" ht="12.75" x14ac:dyDescent="0.2">
      <c r="A244" s="331">
        <v>2</v>
      </c>
      <c r="B244" s="330">
        <v>3</v>
      </c>
      <c r="C244" s="330">
        <v>2</v>
      </c>
      <c r="D244" s="330">
        <v>3</v>
      </c>
      <c r="E244" s="330" t="s">
        <v>309</v>
      </c>
      <c r="F244" s="353" t="s">
        <v>193</v>
      </c>
      <c r="G244" s="323"/>
      <c r="H244" s="323"/>
      <c r="I244" s="323"/>
      <c r="J244" s="323"/>
      <c r="K244" s="339">
        <v>150000</v>
      </c>
      <c r="L244" s="339"/>
      <c r="M244" s="339">
        <v>350000</v>
      </c>
      <c r="N244" s="328">
        <f>SUBTOTAL(9,G244:M244)</f>
        <v>500000</v>
      </c>
      <c r="O244" s="327">
        <f>IFERROR(N244/$N$18*100,"0.00")</f>
        <v>0.22045248400988085</v>
      </c>
    </row>
    <row r="245" spans="1:15" ht="12.75" x14ac:dyDescent="0.2">
      <c r="A245" s="326">
        <v>2</v>
      </c>
      <c r="B245" s="325">
        <v>3</v>
      </c>
      <c r="C245" s="325">
        <v>2</v>
      </c>
      <c r="D245" s="325">
        <v>4</v>
      </c>
      <c r="E245" s="325"/>
      <c r="F245" s="324" t="s">
        <v>38</v>
      </c>
      <c r="G245" s="323">
        <f t="shared" ref="G245:O245" si="99">+G246</f>
        <v>0</v>
      </c>
      <c r="H245" s="323">
        <f t="shared" si="99"/>
        <v>0</v>
      </c>
      <c r="I245" s="323">
        <f t="shared" si="99"/>
        <v>0</v>
      </c>
      <c r="J245" s="323">
        <f t="shared" si="99"/>
        <v>0</v>
      </c>
      <c r="K245" s="323">
        <f t="shared" si="99"/>
        <v>0</v>
      </c>
      <c r="L245" s="323">
        <f t="shared" si="99"/>
        <v>0</v>
      </c>
      <c r="M245" s="323">
        <f t="shared" si="99"/>
        <v>0</v>
      </c>
      <c r="N245" s="323">
        <f t="shared" si="99"/>
        <v>0</v>
      </c>
      <c r="O245" s="322">
        <f t="shared" si="99"/>
        <v>0</v>
      </c>
    </row>
    <row r="246" spans="1:15" ht="12.75" x14ac:dyDescent="0.2">
      <c r="A246" s="331">
        <v>2</v>
      </c>
      <c r="B246" s="330">
        <v>3</v>
      </c>
      <c r="C246" s="330">
        <v>2</v>
      </c>
      <c r="D246" s="330">
        <v>4</v>
      </c>
      <c r="E246" s="330" t="s">
        <v>309</v>
      </c>
      <c r="F246" s="353" t="s">
        <v>38</v>
      </c>
      <c r="G246" s="323"/>
      <c r="H246" s="323"/>
      <c r="I246" s="323"/>
      <c r="J246" s="323"/>
      <c r="K246" s="323"/>
      <c r="L246" s="323"/>
      <c r="M246" s="323"/>
      <c r="N246" s="328">
        <f>SUBTOTAL(9,G246:M246)</f>
        <v>0</v>
      </c>
      <c r="O246" s="327">
        <f>IFERROR(N246/$N$18*100,"0.00")</f>
        <v>0</v>
      </c>
    </row>
    <row r="247" spans="1:15" ht="12.75" x14ac:dyDescent="0.2">
      <c r="A247" s="336">
        <v>2</v>
      </c>
      <c r="B247" s="335">
        <v>3</v>
      </c>
      <c r="C247" s="335">
        <v>3</v>
      </c>
      <c r="D247" s="335"/>
      <c r="E247" s="335"/>
      <c r="F247" s="334" t="s">
        <v>383</v>
      </c>
      <c r="G247" s="333">
        <f t="shared" ref="G247:N247" si="100">+G248+G250+G252+G254+G256+G258</f>
        <v>0</v>
      </c>
      <c r="H247" s="333">
        <f t="shared" si="100"/>
        <v>0</v>
      </c>
      <c r="I247" s="333">
        <f t="shared" si="100"/>
        <v>0</v>
      </c>
      <c r="J247" s="333">
        <f t="shared" si="100"/>
        <v>154930.32</v>
      </c>
      <c r="K247" s="333">
        <f t="shared" si="100"/>
        <v>2992042.88</v>
      </c>
      <c r="L247" s="333">
        <f t="shared" si="100"/>
        <v>0</v>
      </c>
      <c r="M247" s="333">
        <f t="shared" si="100"/>
        <v>2339330.7999999998</v>
      </c>
      <c r="N247" s="333">
        <f t="shared" si="100"/>
        <v>5486304</v>
      </c>
      <c r="O247" s="332">
        <v>1.4928640707183263</v>
      </c>
    </row>
    <row r="248" spans="1:15" ht="12.75" x14ac:dyDescent="0.2">
      <c r="A248" s="326">
        <v>2</v>
      </c>
      <c r="B248" s="325">
        <v>3</v>
      </c>
      <c r="C248" s="325">
        <v>3</v>
      </c>
      <c r="D248" s="325">
        <v>1</v>
      </c>
      <c r="E248" s="325"/>
      <c r="F248" s="324" t="s">
        <v>194</v>
      </c>
      <c r="G248" s="323">
        <f t="shared" ref="G248:N248" si="101">G249</f>
        <v>0</v>
      </c>
      <c r="H248" s="323">
        <f t="shared" si="101"/>
        <v>0</v>
      </c>
      <c r="I248" s="323">
        <f t="shared" si="101"/>
        <v>0</v>
      </c>
      <c r="J248" s="323">
        <f t="shared" si="101"/>
        <v>45765.120000000003</v>
      </c>
      <c r="K248" s="323">
        <f t="shared" si="101"/>
        <v>182060.48</v>
      </c>
      <c r="L248" s="323">
        <f t="shared" si="101"/>
        <v>0</v>
      </c>
      <c r="M248" s="323">
        <f t="shared" si="101"/>
        <v>572174.4</v>
      </c>
      <c r="N248" s="323">
        <f t="shared" si="101"/>
        <v>800000</v>
      </c>
      <c r="O248" s="346">
        <v>0.22322903471505917</v>
      </c>
    </row>
    <row r="249" spans="1:15" ht="12.75" x14ac:dyDescent="0.2">
      <c r="A249" s="331">
        <v>2</v>
      </c>
      <c r="B249" s="330">
        <v>3</v>
      </c>
      <c r="C249" s="330">
        <v>3</v>
      </c>
      <c r="D249" s="330">
        <v>1</v>
      </c>
      <c r="E249" s="330" t="s">
        <v>309</v>
      </c>
      <c r="F249" s="353" t="s">
        <v>194</v>
      </c>
      <c r="G249" s="328"/>
      <c r="H249" s="328"/>
      <c r="I249" s="328"/>
      <c r="J249" s="339">
        <v>45765.120000000003</v>
      </c>
      <c r="K249" s="339">
        <v>182060.48</v>
      </c>
      <c r="L249" s="339"/>
      <c r="M249" s="339">
        <v>572174.4</v>
      </c>
      <c r="N249" s="328">
        <f>SUBTOTAL(9,G249:M249)</f>
        <v>800000</v>
      </c>
      <c r="O249" s="327">
        <f>IFERROR(N249/$N$18*100,"0.00")</f>
        <v>0.35272397441580933</v>
      </c>
    </row>
    <row r="250" spans="1:15" ht="12.75" x14ac:dyDescent="0.2">
      <c r="A250" s="326">
        <v>2</v>
      </c>
      <c r="B250" s="325">
        <v>3</v>
      </c>
      <c r="C250" s="325">
        <v>3</v>
      </c>
      <c r="D250" s="325">
        <v>2</v>
      </c>
      <c r="E250" s="325"/>
      <c r="F250" s="324" t="s">
        <v>195</v>
      </c>
      <c r="G250" s="323">
        <f t="shared" ref="G250:O250" si="102">+G251</f>
        <v>0</v>
      </c>
      <c r="H250" s="323">
        <f t="shared" si="102"/>
        <v>0</v>
      </c>
      <c r="I250" s="323">
        <f t="shared" si="102"/>
        <v>0</v>
      </c>
      <c r="J250" s="323">
        <f t="shared" si="102"/>
        <v>0</v>
      </c>
      <c r="K250" s="323">
        <f t="shared" si="102"/>
        <v>1500000</v>
      </c>
      <c r="L250" s="323">
        <f t="shared" si="102"/>
        <v>0</v>
      </c>
      <c r="M250" s="323">
        <f t="shared" si="102"/>
        <v>1000000</v>
      </c>
      <c r="N250" s="323">
        <f t="shared" si="102"/>
        <v>2500000</v>
      </c>
      <c r="O250" s="322">
        <f t="shared" si="102"/>
        <v>1.1022624200494042</v>
      </c>
    </row>
    <row r="251" spans="1:15" ht="12.75" x14ac:dyDescent="0.2">
      <c r="A251" s="331">
        <v>2</v>
      </c>
      <c r="B251" s="330">
        <v>3</v>
      </c>
      <c r="C251" s="330">
        <v>3</v>
      </c>
      <c r="D251" s="330">
        <v>2</v>
      </c>
      <c r="E251" s="330" t="s">
        <v>309</v>
      </c>
      <c r="F251" s="353" t="s">
        <v>195</v>
      </c>
      <c r="G251" s="328"/>
      <c r="H251" s="328"/>
      <c r="I251" s="328"/>
      <c r="J251" s="339"/>
      <c r="K251" s="339">
        <v>1500000</v>
      </c>
      <c r="L251" s="339"/>
      <c r="M251" s="339">
        <v>1000000</v>
      </c>
      <c r="N251" s="339">
        <f>SUBTOTAL(9,G251:M251)</f>
        <v>2500000</v>
      </c>
      <c r="O251" s="327">
        <f>IFERROR(N251/$N$18*100,"0.00")</f>
        <v>1.1022624200494042</v>
      </c>
    </row>
    <row r="252" spans="1:15" ht="12.75" x14ac:dyDescent="0.2">
      <c r="A252" s="326">
        <v>2</v>
      </c>
      <c r="B252" s="325">
        <v>3</v>
      </c>
      <c r="C252" s="325">
        <v>3</v>
      </c>
      <c r="D252" s="325">
        <v>3</v>
      </c>
      <c r="E252" s="325"/>
      <c r="F252" s="324" t="s">
        <v>196</v>
      </c>
      <c r="G252" s="323">
        <f t="shared" ref="G252:O252" si="103">+G253</f>
        <v>0</v>
      </c>
      <c r="H252" s="323">
        <f t="shared" si="103"/>
        <v>0</v>
      </c>
      <c r="I252" s="323">
        <f t="shared" si="103"/>
        <v>0</v>
      </c>
      <c r="J252" s="323">
        <f t="shared" si="103"/>
        <v>109165.2</v>
      </c>
      <c r="K252" s="323">
        <f t="shared" si="103"/>
        <v>1309982.3999999999</v>
      </c>
      <c r="L252" s="323">
        <f t="shared" si="103"/>
        <v>0</v>
      </c>
      <c r="M252" s="323">
        <f t="shared" si="103"/>
        <v>767156.4</v>
      </c>
      <c r="N252" s="323">
        <f t="shared" si="103"/>
        <v>2186304</v>
      </c>
      <c r="O252" s="322">
        <f t="shared" si="103"/>
        <v>0.96395229520147696</v>
      </c>
    </row>
    <row r="253" spans="1:15" ht="12.75" x14ac:dyDescent="0.2">
      <c r="A253" s="331">
        <v>2</v>
      </c>
      <c r="B253" s="330">
        <v>3</v>
      </c>
      <c r="C253" s="330">
        <v>3</v>
      </c>
      <c r="D253" s="330">
        <v>3</v>
      </c>
      <c r="E253" s="330" t="s">
        <v>309</v>
      </c>
      <c r="F253" s="353" t="s">
        <v>196</v>
      </c>
      <c r="G253" s="328"/>
      <c r="H253" s="328"/>
      <c r="I253" s="328"/>
      <c r="J253" s="339">
        <v>109165.2</v>
      </c>
      <c r="K253" s="339">
        <v>1309982.3999999999</v>
      </c>
      <c r="L253" s="339"/>
      <c r="M253" s="339">
        <v>767156.4</v>
      </c>
      <c r="N253" s="328">
        <f>SUBTOTAL(9,G253:M253)</f>
        <v>2186304</v>
      </c>
      <c r="O253" s="327">
        <f>IFERROR(N253/$N$18*100,"0.00")</f>
        <v>0.96395229520147696</v>
      </c>
    </row>
    <row r="254" spans="1:15" ht="12.75" x14ac:dyDescent="0.2">
      <c r="A254" s="326">
        <v>2</v>
      </c>
      <c r="B254" s="325">
        <v>3</v>
      </c>
      <c r="C254" s="325">
        <v>3</v>
      </c>
      <c r="D254" s="325">
        <v>4</v>
      </c>
      <c r="E254" s="325"/>
      <c r="F254" s="324" t="s">
        <v>197</v>
      </c>
      <c r="G254" s="323">
        <f t="shared" ref="G254:O254" si="104">+G255</f>
        <v>0</v>
      </c>
      <c r="H254" s="323">
        <f t="shared" si="104"/>
        <v>0</v>
      </c>
      <c r="I254" s="323">
        <f t="shared" si="104"/>
        <v>0</v>
      </c>
      <c r="J254" s="323">
        <f t="shared" si="104"/>
        <v>0</v>
      </c>
      <c r="K254" s="323">
        <f t="shared" si="104"/>
        <v>0</v>
      </c>
      <c r="L254" s="323">
        <f t="shared" si="104"/>
        <v>0</v>
      </c>
      <c r="M254" s="323">
        <f t="shared" si="104"/>
        <v>0</v>
      </c>
      <c r="N254" s="323">
        <f t="shared" si="104"/>
        <v>0</v>
      </c>
      <c r="O254" s="322">
        <f t="shared" si="104"/>
        <v>0</v>
      </c>
    </row>
    <row r="255" spans="1:15" ht="12.75" x14ac:dyDescent="0.2">
      <c r="A255" s="331">
        <v>2</v>
      </c>
      <c r="B255" s="330">
        <v>3</v>
      </c>
      <c r="C255" s="330">
        <v>3</v>
      </c>
      <c r="D255" s="330">
        <v>4</v>
      </c>
      <c r="E255" s="330" t="s">
        <v>309</v>
      </c>
      <c r="F255" s="353" t="s">
        <v>197</v>
      </c>
      <c r="G255" s="323"/>
      <c r="H255" s="323"/>
      <c r="I255" s="323"/>
      <c r="J255" s="323"/>
      <c r="K255" s="323"/>
      <c r="L255" s="323"/>
      <c r="M255" s="323"/>
      <c r="N255" s="328">
        <f>SUBTOTAL(9,G255:M255)</f>
        <v>0</v>
      </c>
      <c r="O255" s="327">
        <f>IFERROR(N255/$N$18*100,"0.00")</f>
        <v>0</v>
      </c>
    </row>
    <row r="256" spans="1:15" ht="12.75" x14ac:dyDescent="0.2">
      <c r="A256" s="326">
        <v>2</v>
      </c>
      <c r="B256" s="325">
        <v>3</v>
      </c>
      <c r="C256" s="325">
        <v>3</v>
      </c>
      <c r="D256" s="325">
        <v>5</v>
      </c>
      <c r="E256" s="325"/>
      <c r="F256" s="324" t="s">
        <v>198</v>
      </c>
      <c r="G256" s="323">
        <f t="shared" ref="G256:O256" si="105">+G257</f>
        <v>0</v>
      </c>
      <c r="H256" s="323">
        <f t="shared" si="105"/>
        <v>0</v>
      </c>
      <c r="I256" s="323">
        <f t="shared" si="105"/>
        <v>0</v>
      </c>
      <c r="J256" s="323">
        <f t="shared" si="105"/>
        <v>0</v>
      </c>
      <c r="K256" s="323">
        <f t="shared" si="105"/>
        <v>0</v>
      </c>
      <c r="L256" s="323">
        <f t="shared" si="105"/>
        <v>0</v>
      </c>
      <c r="M256" s="323">
        <f t="shared" si="105"/>
        <v>0</v>
      </c>
      <c r="N256" s="323">
        <f t="shared" si="105"/>
        <v>0</v>
      </c>
      <c r="O256" s="322">
        <f t="shared" si="105"/>
        <v>0</v>
      </c>
    </row>
    <row r="257" spans="1:15" ht="12.75" x14ac:dyDescent="0.2">
      <c r="A257" s="331">
        <v>2</v>
      </c>
      <c r="B257" s="330">
        <v>3</v>
      </c>
      <c r="C257" s="330">
        <v>3</v>
      </c>
      <c r="D257" s="330">
        <v>5</v>
      </c>
      <c r="E257" s="330" t="s">
        <v>309</v>
      </c>
      <c r="F257" s="353" t="s">
        <v>198</v>
      </c>
      <c r="G257" s="323"/>
      <c r="H257" s="323"/>
      <c r="I257" s="323"/>
      <c r="J257" s="323"/>
      <c r="K257" s="323"/>
      <c r="L257" s="323"/>
      <c r="M257" s="323"/>
      <c r="N257" s="328">
        <f>SUBTOTAL(9,G257:M257)</f>
        <v>0</v>
      </c>
      <c r="O257" s="327">
        <f>IFERROR(N257/$N$18*100,"0.00")</f>
        <v>0</v>
      </c>
    </row>
    <row r="258" spans="1:15" ht="12.75" x14ac:dyDescent="0.2">
      <c r="A258" s="326">
        <v>2</v>
      </c>
      <c r="B258" s="325">
        <v>3</v>
      </c>
      <c r="C258" s="325">
        <v>3</v>
      </c>
      <c r="D258" s="325">
        <v>6</v>
      </c>
      <c r="E258" s="325"/>
      <c r="F258" s="324" t="s">
        <v>199</v>
      </c>
      <c r="G258" s="323">
        <f t="shared" ref="G258:O258" si="106">+G259</f>
        <v>0</v>
      </c>
      <c r="H258" s="323">
        <f t="shared" si="106"/>
        <v>0</v>
      </c>
      <c r="I258" s="323">
        <f t="shared" si="106"/>
        <v>0</v>
      </c>
      <c r="J258" s="323">
        <f t="shared" si="106"/>
        <v>0</v>
      </c>
      <c r="K258" s="323">
        <f t="shared" si="106"/>
        <v>0</v>
      </c>
      <c r="L258" s="323">
        <f t="shared" si="106"/>
        <v>0</v>
      </c>
      <c r="M258" s="323">
        <f t="shared" si="106"/>
        <v>0</v>
      </c>
      <c r="N258" s="323">
        <f t="shared" si="106"/>
        <v>0</v>
      </c>
      <c r="O258" s="322">
        <f t="shared" si="106"/>
        <v>0</v>
      </c>
    </row>
    <row r="259" spans="1:15" ht="12.75" x14ac:dyDescent="0.2">
      <c r="A259" s="331">
        <v>2</v>
      </c>
      <c r="B259" s="330">
        <v>3</v>
      </c>
      <c r="C259" s="330">
        <v>3</v>
      </c>
      <c r="D259" s="330">
        <v>6</v>
      </c>
      <c r="E259" s="330" t="s">
        <v>309</v>
      </c>
      <c r="F259" s="353" t="s">
        <v>199</v>
      </c>
      <c r="G259" s="328"/>
      <c r="H259" s="328"/>
      <c r="I259" s="328"/>
      <c r="J259" s="328"/>
      <c r="K259" s="328"/>
      <c r="L259" s="328"/>
      <c r="M259" s="328"/>
      <c r="N259" s="328">
        <f>SUBTOTAL(9,G259:M259)</f>
        <v>0</v>
      </c>
      <c r="O259" s="327">
        <f>IFERROR(N259/$N$18*100,"0.00")</f>
        <v>0</v>
      </c>
    </row>
    <row r="260" spans="1:15" ht="12.75" x14ac:dyDescent="0.2">
      <c r="A260" s="336">
        <v>2</v>
      </c>
      <c r="B260" s="335">
        <v>3</v>
      </c>
      <c r="C260" s="335">
        <v>4</v>
      </c>
      <c r="D260" s="335"/>
      <c r="E260" s="335"/>
      <c r="F260" s="334" t="s">
        <v>384</v>
      </c>
      <c r="G260" s="333">
        <f t="shared" ref="G260:N260" si="107">+G261+G263</f>
        <v>0</v>
      </c>
      <c r="H260" s="333">
        <f t="shared" si="107"/>
        <v>0</v>
      </c>
      <c r="I260" s="333">
        <f t="shared" si="107"/>
        <v>0</v>
      </c>
      <c r="J260" s="333">
        <f t="shared" si="107"/>
        <v>0</v>
      </c>
      <c r="K260" s="333">
        <f t="shared" si="107"/>
        <v>1000000</v>
      </c>
      <c r="L260" s="333">
        <f t="shared" si="107"/>
        <v>0</v>
      </c>
      <c r="M260" s="333">
        <f t="shared" si="107"/>
        <v>0</v>
      </c>
      <c r="N260" s="333">
        <f t="shared" si="107"/>
        <v>1000000</v>
      </c>
      <c r="O260" s="332">
        <v>7.8043377914030305</v>
      </c>
    </row>
    <row r="261" spans="1:15" ht="12.75" x14ac:dyDescent="0.2">
      <c r="A261" s="326">
        <v>2</v>
      </c>
      <c r="B261" s="325">
        <v>3</v>
      </c>
      <c r="C261" s="325">
        <v>4</v>
      </c>
      <c r="D261" s="325">
        <v>1</v>
      </c>
      <c r="E261" s="325"/>
      <c r="F261" s="324" t="s">
        <v>200</v>
      </c>
      <c r="G261" s="323">
        <f t="shared" ref="G261:O261" si="108">+G262</f>
        <v>0</v>
      </c>
      <c r="H261" s="323">
        <f t="shared" si="108"/>
        <v>0</v>
      </c>
      <c r="I261" s="323">
        <f t="shared" si="108"/>
        <v>0</v>
      </c>
      <c r="J261" s="323">
        <f t="shared" si="108"/>
        <v>0</v>
      </c>
      <c r="K261" s="323">
        <f t="shared" si="108"/>
        <v>1000000</v>
      </c>
      <c r="L261" s="323">
        <f t="shared" si="108"/>
        <v>0</v>
      </c>
      <c r="M261" s="323">
        <f t="shared" si="108"/>
        <v>0</v>
      </c>
      <c r="N261" s="323">
        <f t="shared" si="108"/>
        <v>1000000</v>
      </c>
      <c r="O261" s="322">
        <f t="shared" si="108"/>
        <v>0.4409049680197617</v>
      </c>
    </row>
    <row r="262" spans="1:15" ht="12.75" x14ac:dyDescent="0.2">
      <c r="A262" s="331">
        <v>2</v>
      </c>
      <c r="B262" s="330">
        <v>3</v>
      </c>
      <c r="C262" s="330">
        <v>4</v>
      </c>
      <c r="D262" s="330">
        <v>1</v>
      </c>
      <c r="E262" s="330" t="s">
        <v>309</v>
      </c>
      <c r="F262" s="353" t="s">
        <v>200</v>
      </c>
      <c r="G262" s="328"/>
      <c r="H262" s="328"/>
      <c r="I262" s="328"/>
      <c r="J262" s="339"/>
      <c r="K262" s="328">
        <v>1000000</v>
      </c>
      <c r="L262" s="328"/>
      <c r="M262" s="328"/>
      <c r="N262" s="328">
        <f>SUBTOTAL(9,G262:M262)</f>
        <v>1000000</v>
      </c>
      <c r="O262" s="327">
        <f>IFERROR(N262/$N$18*100,"0.00")</f>
        <v>0.4409049680197617</v>
      </c>
    </row>
    <row r="263" spans="1:15" ht="12.75" x14ac:dyDescent="0.2">
      <c r="A263" s="338">
        <v>2</v>
      </c>
      <c r="B263" s="325">
        <v>3</v>
      </c>
      <c r="C263" s="325">
        <v>4</v>
      </c>
      <c r="D263" s="325">
        <v>2</v>
      </c>
      <c r="E263" s="325"/>
      <c r="F263" s="324" t="s">
        <v>201</v>
      </c>
      <c r="G263" s="323">
        <f t="shared" ref="G263:O263" si="109">+G264</f>
        <v>0</v>
      </c>
      <c r="H263" s="323">
        <f t="shared" si="109"/>
        <v>0</v>
      </c>
      <c r="I263" s="323">
        <f t="shared" si="109"/>
        <v>0</v>
      </c>
      <c r="J263" s="323">
        <f t="shared" si="109"/>
        <v>0</v>
      </c>
      <c r="K263" s="323">
        <f t="shared" si="109"/>
        <v>0</v>
      </c>
      <c r="L263" s="323">
        <f t="shared" si="109"/>
        <v>0</v>
      </c>
      <c r="M263" s="323">
        <f t="shared" si="109"/>
        <v>0</v>
      </c>
      <c r="N263" s="323">
        <f t="shared" si="109"/>
        <v>0</v>
      </c>
      <c r="O263" s="322">
        <f t="shared" si="109"/>
        <v>0</v>
      </c>
    </row>
    <row r="264" spans="1:15" ht="12.75" x14ac:dyDescent="0.2">
      <c r="A264" s="368">
        <v>2</v>
      </c>
      <c r="B264" s="367">
        <v>3</v>
      </c>
      <c r="C264" s="367">
        <v>4</v>
      </c>
      <c r="D264" s="367">
        <v>2</v>
      </c>
      <c r="E264" s="330" t="s">
        <v>309</v>
      </c>
      <c r="F264" s="353" t="s">
        <v>201</v>
      </c>
      <c r="G264" s="323"/>
      <c r="H264" s="323"/>
      <c r="I264" s="323"/>
      <c r="J264" s="323"/>
      <c r="K264" s="323"/>
      <c r="L264" s="323"/>
      <c r="M264" s="323"/>
      <c r="N264" s="328">
        <f>SUBTOTAL(9,G264:M264)</f>
        <v>0</v>
      </c>
      <c r="O264" s="327">
        <f>IFERROR(N264/$N$18*100,"0.00")</f>
        <v>0</v>
      </c>
    </row>
    <row r="265" spans="1:15" ht="12.75" x14ac:dyDescent="0.2">
      <c r="A265" s="336">
        <v>2</v>
      </c>
      <c r="B265" s="335">
        <v>3</v>
      </c>
      <c r="C265" s="335">
        <v>5</v>
      </c>
      <c r="D265" s="335"/>
      <c r="E265" s="335"/>
      <c r="F265" s="334" t="s">
        <v>206</v>
      </c>
      <c r="G265" s="333">
        <f t="shared" ref="G265:N265" si="110">+G266+G268+G270+G272+G274</f>
        <v>0</v>
      </c>
      <c r="H265" s="333">
        <f t="shared" si="110"/>
        <v>0</v>
      </c>
      <c r="I265" s="333">
        <f t="shared" si="110"/>
        <v>0</v>
      </c>
      <c r="J265" s="333">
        <f t="shared" si="110"/>
        <v>177801.60000000001</v>
      </c>
      <c r="K265" s="333">
        <f t="shared" si="110"/>
        <v>0</v>
      </c>
      <c r="L265" s="333">
        <f t="shared" si="110"/>
        <v>0</v>
      </c>
      <c r="M265" s="333">
        <f t="shared" si="110"/>
        <v>296702.40000000002</v>
      </c>
      <c r="N265" s="333">
        <f t="shared" si="110"/>
        <v>474504</v>
      </c>
      <c r="O265" s="332">
        <v>0.20976772267555766</v>
      </c>
    </row>
    <row r="266" spans="1:15" ht="12.75" x14ac:dyDescent="0.2">
      <c r="A266" s="326">
        <v>2</v>
      </c>
      <c r="B266" s="325">
        <v>3</v>
      </c>
      <c r="C266" s="325">
        <v>5</v>
      </c>
      <c r="D266" s="325">
        <v>1</v>
      </c>
      <c r="E266" s="325"/>
      <c r="F266" s="324" t="s">
        <v>202</v>
      </c>
      <c r="G266" s="323">
        <f t="shared" ref="G266:O266" si="111">+G267</f>
        <v>0</v>
      </c>
      <c r="H266" s="323">
        <f t="shared" si="111"/>
        <v>0</v>
      </c>
      <c r="I266" s="323">
        <f t="shared" si="111"/>
        <v>0</v>
      </c>
      <c r="J266" s="323">
        <f t="shared" si="111"/>
        <v>0</v>
      </c>
      <c r="K266" s="323">
        <f t="shared" si="111"/>
        <v>0</v>
      </c>
      <c r="L266" s="323">
        <f t="shared" si="111"/>
        <v>0</v>
      </c>
      <c r="M266" s="323">
        <f t="shared" si="111"/>
        <v>0</v>
      </c>
      <c r="N266" s="323">
        <f t="shared" si="111"/>
        <v>0</v>
      </c>
      <c r="O266" s="322">
        <f t="shared" si="111"/>
        <v>0</v>
      </c>
    </row>
    <row r="267" spans="1:15" ht="12.75" x14ac:dyDescent="0.2">
      <c r="A267" s="331">
        <v>2</v>
      </c>
      <c r="B267" s="330">
        <v>3</v>
      </c>
      <c r="C267" s="330">
        <v>5</v>
      </c>
      <c r="D267" s="330">
        <v>1</v>
      </c>
      <c r="E267" s="330" t="s">
        <v>309</v>
      </c>
      <c r="F267" s="353" t="s">
        <v>202</v>
      </c>
      <c r="G267" s="323"/>
      <c r="H267" s="323"/>
      <c r="I267" s="323"/>
      <c r="J267" s="323"/>
      <c r="K267" s="323"/>
      <c r="L267" s="323"/>
      <c r="M267" s="323"/>
      <c r="N267" s="328">
        <f>SUBTOTAL(9,G267:M267)</f>
        <v>0</v>
      </c>
      <c r="O267" s="327">
        <f>IFERROR(N267/$N$18*100,"0.00")</f>
        <v>0</v>
      </c>
    </row>
    <row r="268" spans="1:15" ht="12.75" x14ac:dyDescent="0.2">
      <c r="A268" s="326">
        <v>2</v>
      </c>
      <c r="B268" s="325">
        <v>3</v>
      </c>
      <c r="C268" s="325">
        <v>5</v>
      </c>
      <c r="D268" s="325">
        <v>2</v>
      </c>
      <c r="E268" s="325"/>
      <c r="F268" s="324" t="s">
        <v>203</v>
      </c>
      <c r="G268" s="323">
        <f t="shared" ref="G268:O268" si="112">+G269</f>
        <v>0</v>
      </c>
      <c r="H268" s="323">
        <f t="shared" si="112"/>
        <v>0</v>
      </c>
      <c r="I268" s="323">
        <f t="shared" si="112"/>
        <v>0</v>
      </c>
      <c r="J268" s="323">
        <f t="shared" si="112"/>
        <v>0</v>
      </c>
      <c r="K268" s="323">
        <f t="shared" si="112"/>
        <v>0</v>
      </c>
      <c r="L268" s="323">
        <f t="shared" si="112"/>
        <v>0</v>
      </c>
      <c r="M268" s="323">
        <f t="shared" si="112"/>
        <v>0</v>
      </c>
      <c r="N268" s="323">
        <f t="shared" si="112"/>
        <v>0</v>
      </c>
      <c r="O268" s="322">
        <f t="shared" si="112"/>
        <v>0</v>
      </c>
    </row>
    <row r="269" spans="1:15" ht="12.75" x14ac:dyDescent="0.2">
      <c r="A269" s="331">
        <v>2</v>
      </c>
      <c r="B269" s="330">
        <v>3</v>
      </c>
      <c r="C269" s="330">
        <v>5</v>
      </c>
      <c r="D269" s="330">
        <v>2</v>
      </c>
      <c r="E269" s="330" t="s">
        <v>309</v>
      </c>
      <c r="F269" s="353" t="s">
        <v>203</v>
      </c>
      <c r="G269" s="323"/>
      <c r="H269" s="323"/>
      <c r="I269" s="323"/>
      <c r="J269" s="323"/>
      <c r="K269" s="323"/>
      <c r="L269" s="323"/>
      <c r="M269" s="323"/>
      <c r="N269" s="328">
        <f>SUBTOTAL(9,G269:M269)</f>
        <v>0</v>
      </c>
      <c r="O269" s="327">
        <f>IFERROR(N269/$N$18*100,"0.00")</f>
        <v>0</v>
      </c>
    </row>
    <row r="270" spans="1:15" ht="12.75" x14ac:dyDescent="0.2">
      <c r="A270" s="326">
        <v>2</v>
      </c>
      <c r="B270" s="325">
        <v>3</v>
      </c>
      <c r="C270" s="325">
        <v>5</v>
      </c>
      <c r="D270" s="325">
        <v>3</v>
      </c>
      <c r="E270" s="325"/>
      <c r="F270" s="324" t="s">
        <v>204</v>
      </c>
      <c r="G270" s="323">
        <f t="shared" ref="G270:O270" si="113">+G271</f>
        <v>0</v>
      </c>
      <c r="H270" s="323">
        <f t="shared" si="113"/>
        <v>0</v>
      </c>
      <c r="I270" s="323">
        <f t="shared" si="113"/>
        <v>0</v>
      </c>
      <c r="J270" s="323">
        <f t="shared" si="113"/>
        <v>0</v>
      </c>
      <c r="K270" s="323">
        <f t="shared" si="113"/>
        <v>0</v>
      </c>
      <c r="L270" s="323">
        <f t="shared" si="113"/>
        <v>0</v>
      </c>
      <c r="M270" s="323">
        <f t="shared" si="113"/>
        <v>30000</v>
      </c>
      <c r="N270" s="323">
        <f t="shared" si="113"/>
        <v>30000</v>
      </c>
      <c r="O270" s="322">
        <f t="shared" si="113"/>
        <v>1.3227149040592851E-2</v>
      </c>
    </row>
    <row r="271" spans="1:15" ht="12.75" x14ac:dyDescent="0.2">
      <c r="A271" s="331">
        <v>2</v>
      </c>
      <c r="B271" s="330">
        <v>3</v>
      </c>
      <c r="C271" s="330">
        <v>5</v>
      </c>
      <c r="D271" s="330">
        <v>3</v>
      </c>
      <c r="E271" s="330" t="s">
        <v>309</v>
      </c>
      <c r="F271" s="353" t="s">
        <v>204</v>
      </c>
      <c r="G271" s="328"/>
      <c r="H271" s="328"/>
      <c r="I271" s="328"/>
      <c r="J271" s="328"/>
      <c r="K271" s="328"/>
      <c r="L271" s="328"/>
      <c r="M271" s="339">
        <v>30000</v>
      </c>
      <c r="N271" s="328">
        <f>SUBTOTAL(9,G271:M271)</f>
        <v>30000</v>
      </c>
      <c r="O271" s="327">
        <f>IFERROR(N271/$N$18*100,"0.00")</f>
        <v>1.3227149040592851E-2</v>
      </c>
    </row>
    <row r="272" spans="1:15" ht="12.75" x14ac:dyDescent="0.2">
      <c r="A272" s="326">
        <v>2</v>
      </c>
      <c r="B272" s="325">
        <v>3</v>
      </c>
      <c r="C272" s="325">
        <v>5</v>
      </c>
      <c r="D272" s="325">
        <v>4</v>
      </c>
      <c r="E272" s="325"/>
      <c r="F272" s="324" t="s">
        <v>205</v>
      </c>
      <c r="G272" s="323">
        <f t="shared" ref="G272:O272" si="114">+G273</f>
        <v>0</v>
      </c>
      <c r="H272" s="323">
        <f t="shared" si="114"/>
        <v>0</v>
      </c>
      <c r="I272" s="323">
        <f t="shared" si="114"/>
        <v>0</v>
      </c>
      <c r="J272" s="323">
        <f t="shared" si="114"/>
        <v>0</v>
      </c>
      <c r="K272" s="323">
        <f t="shared" si="114"/>
        <v>0</v>
      </c>
      <c r="L272" s="323">
        <f t="shared" si="114"/>
        <v>0</v>
      </c>
      <c r="M272" s="323">
        <f t="shared" si="114"/>
        <v>0</v>
      </c>
      <c r="N272" s="323">
        <f t="shared" si="114"/>
        <v>0</v>
      </c>
      <c r="O272" s="322">
        <f t="shared" si="114"/>
        <v>0</v>
      </c>
    </row>
    <row r="273" spans="1:15" ht="12.75" x14ac:dyDescent="0.2">
      <c r="A273" s="331">
        <v>2</v>
      </c>
      <c r="B273" s="330">
        <v>3</v>
      </c>
      <c r="C273" s="330">
        <v>5</v>
      </c>
      <c r="D273" s="330">
        <v>4</v>
      </c>
      <c r="E273" s="330" t="s">
        <v>309</v>
      </c>
      <c r="F273" s="353" t="s">
        <v>205</v>
      </c>
      <c r="G273" s="323"/>
      <c r="H273" s="323"/>
      <c r="I273" s="323"/>
      <c r="J273" s="323"/>
      <c r="K273" s="323"/>
      <c r="L273" s="323"/>
      <c r="M273" s="323"/>
      <c r="N273" s="328">
        <f>SUBTOTAL(9,G273:M273)</f>
        <v>0</v>
      </c>
      <c r="O273" s="327">
        <f>IFERROR(N273/$N$18*100,"0.00")</f>
        <v>0</v>
      </c>
    </row>
    <row r="274" spans="1:15" ht="12.75" x14ac:dyDescent="0.2">
      <c r="A274" s="326">
        <v>2</v>
      </c>
      <c r="B274" s="325">
        <v>3</v>
      </c>
      <c r="C274" s="325">
        <v>5</v>
      </c>
      <c r="D274" s="325">
        <v>5</v>
      </c>
      <c r="E274" s="325"/>
      <c r="F274" s="324" t="s">
        <v>385</v>
      </c>
      <c r="G274" s="323">
        <f t="shared" ref="G274:O274" si="115">+G275</f>
        <v>0</v>
      </c>
      <c r="H274" s="323">
        <f t="shared" si="115"/>
        <v>0</v>
      </c>
      <c r="I274" s="323">
        <f t="shared" si="115"/>
        <v>0</v>
      </c>
      <c r="J274" s="323">
        <f t="shared" si="115"/>
        <v>177801.60000000001</v>
      </c>
      <c r="K274" s="323">
        <f t="shared" si="115"/>
        <v>0</v>
      </c>
      <c r="L274" s="323">
        <f t="shared" si="115"/>
        <v>0</v>
      </c>
      <c r="M274" s="323">
        <f t="shared" si="115"/>
        <v>266702.40000000002</v>
      </c>
      <c r="N274" s="323">
        <f t="shared" si="115"/>
        <v>444504</v>
      </c>
      <c r="O274" s="322">
        <f t="shared" si="115"/>
        <v>0.19598402190465614</v>
      </c>
    </row>
    <row r="275" spans="1:15" ht="12.75" x14ac:dyDescent="0.2">
      <c r="A275" s="331">
        <v>2</v>
      </c>
      <c r="B275" s="330">
        <v>3</v>
      </c>
      <c r="C275" s="330">
        <v>5</v>
      </c>
      <c r="D275" s="330">
        <v>5</v>
      </c>
      <c r="E275" s="330" t="s">
        <v>309</v>
      </c>
      <c r="F275" s="353" t="s">
        <v>207</v>
      </c>
      <c r="G275" s="328"/>
      <c r="H275" s="328"/>
      <c r="I275" s="328"/>
      <c r="J275" s="339">
        <v>177801.60000000001</v>
      </c>
      <c r="K275" s="328"/>
      <c r="L275" s="339"/>
      <c r="M275" s="339">
        <v>266702.40000000002</v>
      </c>
      <c r="N275" s="328">
        <f>SUBTOTAL(9,G275:M275)</f>
        <v>444504</v>
      </c>
      <c r="O275" s="327">
        <f>IFERROR(N275/$N$18*100,"0.00")</f>
        <v>0.19598402190465614</v>
      </c>
    </row>
    <row r="276" spans="1:15" ht="12.75" x14ac:dyDescent="0.2">
      <c r="A276" s="336">
        <v>2</v>
      </c>
      <c r="B276" s="335">
        <v>3</v>
      </c>
      <c r="C276" s="335">
        <v>6</v>
      </c>
      <c r="D276" s="335"/>
      <c r="E276" s="335"/>
      <c r="F276" s="334" t="s">
        <v>208</v>
      </c>
      <c r="G276" s="333">
        <f t="shared" ref="G276:N276" si="116">+G277+G283+G287+G294+G302</f>
        <v>0</v>
      </c>
      <c r="H276" s="333">
        <f t="shared" si="116"/>
        <v>0</v>
      </c>
      <c r="I276" s="333">
        <f t="shared" si="116"/>
        <v>0</v>
      </c>
      <c r="J276" s="333">
        <f t="shared" si="116"/>
        <v>0</v>
      </c>
      <c r="K276" s="333">
        <f t="shared" si="116"/>
        <v>0</v>
      </c>
      <c r="L276" s="333">
        <f t="shared" si="116"/>
        <v>0</v>
      </c>
      <c r="M276" s="333">
        <f t="shared" si="116"/>
        <v>201000</v>
      </c>
      <c r="N276" s="333">
        <f t="shared" si="116"/>
        <v>201000</v>
      </c>
      <c r="O276" s="366">
        <v>5.9532420315646171E-2</v>
      </c>
    </row>
    <row r="277" spans="1:15" ht="12.75" x14ac:dyDescent="0.2">
      <c r="A277" s="326">
        <v>2</v>
      </c>
      <c r="B277" s="325">
        <v>3</v>
      </c>
      <c r="C277" s="325">
        <v>6</v>
      </c>
      <c r="D277" s="325">
        <v>1</v>
      </c>
      <c r="E277" s="325"/>
      <c r="F277" s="324" t="s">
        <v>209</v>
      </c>
      <c r="G277" s="323">
        <f t="shared" ref="G277:O277" si="117">+G278+G279+G280+G281</f>
        <v>0</v>
      </c>
      <c r="H277" s="323">
        <f t="shared" si="117"/>
        <v>0</v>
      </c>
      <c r="I277" s="323">
        <f t="shared" si="117"/>
        <v>0</v>
      </c>
      <c r="J277" s="323">
        <f t="shared" si="117"/>
        <v>0</v>
      </c>
      <c r="K277" s="323">
        <f t="shared" si="117"/>
        <v>0</v>
      </c>
      <c r="L277" s="323">
        <f t="shared" si="117"/>
        <v>0</v>
      </c>
      <c r="M277" s="323">
        <f t="shared" si="117"/>
        <v>12000</v>
      </c>
      <c r="N277" s="323">
        <f t="shared" si="117"/>
        <v>12000</v>
      </c>
      <c r="O277" s="322">
        <f t="shared" si="117"/>
        <v>5.2908596162371396E-3</v>
      </c>
    </row>
    <row r="278" spans="1:15" ht="12.75" x14ac:dyDescent="0.2">
      <c r="A278" s="331">
        <v>2</v>
      </c>
      <c r="B278" s="330">
        <v>3</v>
      </c>
      <c r="C278" s="330">
        <v>6</v>
      </c>
      <c r="D278" s="330">
        <v>1</v>
      </c>
      <c r="E278" s="330" t="s">
        <v>309</v>
      </c>
      <c r="F278" s="353" t="s">
        <v>210</v>
      </c>
      <c r="G278" s="328"/>
      <c r="H278" s="328"/>
      <c r="I278" s="328"/>
      <c r="J278" s="328"/>
      <c r="K278" s="328"/>
      <c r="L278" s="328"/>
      <c r="M278" s="339">
        <v>12000</v>
      </c>
      <c r="N278" s="328">
        <f>SUBTOTAL(9,G278:M278)</f>
        <v>12000</v>
      </c>
      <c r="O278" s="327">
        <f>IFERROR(N278/$N$18*100,"0.00")</f>
        <v>5.2908596162371396E-3</v>
      </c>
    </row>
    <row r="279" spans="1:15" ht="12.75" x14ac:dyDescent="0.2">
      <c r="A279" s="331">
        <v>2</v>
      </c>
      <c r="B279" s="330">
        <v>3</v>
      </c>
      <c r="C279" s="330">
        <v>6</v>
      </c>
      <c r="D279" s="330">
        <v>1</v>
      </c>
      <c r="E279" s="330" t="s">
        <v>310</v>
      </c>
      <c r="F279" s="353" t="s">
        <v>211</v>
      </c>
      <c r="G279" s="328"/>
      <c r="H279" s="328"/>
      <c r="I279" s="328"/>
      <c r="J279" s="328"/>
      <c r="K279" s="328"/>
      <c r="L279" s="328"/>
      <c r="M279" s="328"/>
      <c r="N279" s="328">
        <f>SUBTOTAL(9,G279:M279)</f>
        <v>0</v>
      </c>
      <c r="O279" s="327">
        <f>IFERROR(N279/$N$18*100,"0.00")</f>
        <v>0</v>
      </c>
    </row>
    <row r="280" spans="1:15" ht="12.75" x14ac:dyDescent="0.2">
      <c r="A280" s="331">
        <v>2</v>
      </c>
      <c r="B280" s="330">
        <v>3</v>
      </c>
      <c r="C280" s="330">
        <v>6</v>
      </c>
      <c r="D280" s="330">
        <v>1</v>
      </c>
      <c r="E280" s="330" t="s">
        <v>311</v>
      </c>
      <c r="F280" s="353" t="s">
        <v>212</v>
      </c>
      <c r="G280" s="328"/>
      <c r="H280" s="328"/>
      <c r="I280" s="328"/>
      <c r="J280" s="328"/>
      <c r="K280" s="328"/>
      <c r="L280" s="328"/>
      <c r="M280" s="328"/>
      <c r="N280" s="328">
        <f>SUBTOTAL(9,G280:M280)</f>
        <v>0</v>
      </c>
      <c r="O280" s="327">
        <f>IFERROR(N280/$N$18*100,"0.00")</f>
        <v>0</v>
      </c>
    </row>
    <row r="281" spans="1:15" ht="12.75" x14ac:dyDescent="0.2">
      <c r="A281" s="331">
        <v>2</v>
      </c>
      <c r="B281" s="330">
        <v>3</v>
      </c>
      <c r="C281" s="330">
        <v>6</v>
      </c>
      <c r="D281" s="330">
        <v>1</v>
      </c>
      <c r="E281" s="330" t="s">
        <v>312</v>
      </c>
      <c r="F281" s="353" t="s">
        <v>213</v>
      </c>
      <c r="G281" s="328"/>
      <c r="H281" s="328"/>
      <c r="I281" s="328"/>
      <c r="J281" s="328"/>
      <c r="K281" s="328"/>
      <c r="L281" s="328"/>
      <c r="M281" s="328"/>
      <c r="N281" s="328">
        <f>SUBTOTAL(9,G281:M281)</f>
        <v>0</v>
      </c>
      <c r="O281" s="327">
        <f>IFERROR(N281/$N$18*100,"0.00")</f>
        <v>0</v>
      </c>
    </row>
    <row r="282" spans="1:15" ht="12.75" x14ac:dyDescent="0.2">
      <c r="A282" s="363">
        <v>2</v>
      </c>
      <c r="B282" s="330">
        <v>3</v>
      </c>
      <c r="C282" s="330">
        <v>6</v>
      </c>
      <c r="D282" s="330">
        <v>1</v>
      </c>
      <c r="E282" s="330" t="s">
        <v>316</v>
      </c>
      <c r="F282" s="353" t="s">
        <v>214</v>
      </c>
      <c r="G282" s="323"/>
      <c r="H282" s="323"/>
      <c r="I282" s="323"/>
      <c r="J282" s="323"/>
      <c r="K282" s="323"/>
      <c r="L282" s="323"/>
      <c r="M282" s="323"/>
      <c r="N282" s="328">
        <f>SUBTOTAL(9,G282:M282)</f>
        <v>0</v>
      </c>
      <c r="O282" s="327">
        <f>IFERROR(N282/$N$18*100,"0.00")</f>
        <v>0</v>
      </c>
    </row>
    <row r="283" spans="1:15" ht="12.75" x14ac:dyDescent="0.2">
      <c r="A283" s="326">
        <v>2</v>
      </c>
      <c r="B283" s="325">
        <v>3</v>
      </c>
      <c r="C283" s="325">
        <v>6</v>
      </c>
      <c r="D283" s="325">
        <v>2</v>
      </c>
      <c r="E283" s="325"/>
      <c r="F283" s="324" t="s">
        <v>215</v>
      </c>
      <c r="G283" s="323">
        <f t="shared" ref="G283:O283" si="118">+G284+G285+G286</f>
        <v>0</v>
      </c>
      <c r="H283" s="323">
        <f t="shared" si="118"/>
        <v>0</v>
      </c>
      <c r="I283" s="323">
        <f t="shared" si="118"/>
        <v>0</v>
      </c>
      <c r="J283" s="323">
        <f t="shared" si="118"/>
        <v>0</v>
      </c>
      <c r="K283" s="323">
        <f t="shared" si="118"/>
        <v>0</v>
      </c>
      <c r="L283" s="323">
        <f t="shared" si="118"/>
        <v>0</v>
      </c>
      <c r="M283" s="323">
        <f t="shared" si="118"/>
        <v>99000</v>
      </c>
      <c r="N283" s="323">
        <f t="shared" si="118"/>
        <v>99000</v>
      </c>
      <c r="O283" s="322">
        <f t="shared" si="118"/>
        <v>4.3649591833956405E-2</v>
      </c>
    </row>
    <row r="284" spans="1:15" ht="12.75" x14ac:dyDescent="0.2">
      <c r="A284" s="331">
        <v>2</v>
      </c>
      <c r="B284" s="330">
        <v>3</v>
      </c>
      <c r="C284" s="330">
        <v>6</v>
      </c>
      <c r="D284" s="330">
        <v>2</v>
      </c>
      <c r="E284" s="330" t="s">
        <v>309</v>
      </c>
      <c r="F284" s="353" t="s">
        <v>216</v>
      </c>
      <c r="G284" s="328"/>
      <c r="H284" s="328"/>
      <c r="I284" s="328"/>
      <c r="J284" s="328"/>
      <c r="K284" s="328"/>
      <c r="L284" s="328"/>
      <c r="M284" s="328">
        <v>60000</v>
      </c>
      <c r="N284" s="328">
        <f>SUBTOTAL(9,G284:M284)</f>
        <v>60000</v>
      </c>
      <c r="O284" s="327">
        <f>IFERROR(N284/$N$18*100,"0.00")</f>
        <v>2.6454298081185702E-2</v>
      </c>
    </row>
    <row r="285" spans="1:15" ht="12.75" x14ac:dyDescent="0.2">
      <c r="A285" s="331">
        <v>2</v>
      </c>
      <c r="B285" s="330">
        <v>3</v>
      </c>
      <c r="C285" s="330">
        <v>6</v>
      </c>
      <c r="D285" s="330">
        <v>2</v>
      </c>
      <c r="E285" s="330" t="s">
        <v>310</v>
      </c>
      <c r="F285" s="353" t="s">
        <v>217</v>
      </c>
      <c r="G285" s="328"/>
      <c r="H285" s="328"/>
      <c r="I285" s="328"/>
      <c r="J285" s="328"/>
      <c r="K285" s="328"/>
      <c r="L285" s="328"/>
      <c r="M285" s="328"/>
      <c r="N285" s="328">
        <f>SUBTOTAL(9,G285:M285)</f>
        <v>0</v>
      </c>
      <c r="O285" s="327">
        <f>IFERROR(N285/$N$18*100,"0.00")</f>
        <v>0</v>
      </c>
    </row>
    <row r="286" spans="1:15" ht="12.75" x14ac:dyDescent="0.2">
      <c r="A286" s="331">
        <v>2</v>
      </c>
      <c r="B286" s="330">
        <v>3</v>
      </c>
      <c r="C286" s="330">
        <v>6</v>
      </c>
      <c r="D286" s="330">
        <v>2</v>
      </c>
      <c r="E286" s="330" t="s">
        <v>311</v>
      </c>
      <c r="F286" s="353" t="s">
        <v>218</v>
      </c>
      <c r="G286" s="323"/>
      <c r="H286" s="323"/>
      <c r="I286" s="323"/>
      <c r="J286" s="323"/>
      <c r="K286" s="323"/>
      <c r="L286" s="323"/>
      <c r="M286" s="328">
        <v>39000</v>
      </c>
      <c r="N286" s="328">
        <f>SUBTOTAL(9,G286:M286)</f>
        <v>39000</v>
      </c>
      <c r="O286" s="327">
        <f>IFERROR(N286/$N$18*100,"0.00")</f>
        <v>1.7195293752770707E-2</v>
      </c>
    </row>
    <row r="287" spans="1:15" ht="12.75" x14ac:dyDescent="0.2">
      <c r="A287" s="326">
        <v>2</v>
      </c>
      <c r="B287" s="325">
        <v>3</v>
      </c>
      <c r="C287" s="325">
        <v>6</v>
      </c>
      <c r="D287" s="325">
        <v>3</v>
      </c>
      <c r="E287" s="325"/>
      <c r="F287" s="324" t="s">
        <v>219</v>
      </c>
      <c r="G287" s="323">
        <f t="shared" ref="G287:O287" si="119">+G288+G289+G290+G291+G292+G293</f>
        <v>0</v>
      </c>
      <c r="H287" s="323">
        <f t="shared" si="119"/>
        <v>0</v>
      </c>
      <c r="I287" s="323">
        <f t="shared" si="119"/>
        <v>0</v>
      </c>
      <c r="J287" s="323">
        <f t="shared" si="119"/>
        <v>0</v>
      </c>
      <c r="K287" s="323">
        <f t="shared" si="119"/>
        <v>0</v>
      </c>
      <c r="L287" s="323">
        <f t="shared" si="119"/>
        <v>0</v>
      </c>
      <c r="M287" s="323">
        <f t="shared" si="119"/>
        <v>75000</v>
      </c>
      <c r="N287" s="323">
        <f t="shared" si="119"/>
        <v>75000</v>
      </c>
      <c r="O287" s="322">
        <f t="shared" si="119"/>
        <v>3.3067872601482126E-2</v>
      </c>
    </row>
    <row r="288" spans="1:15" ht="12.75" x14ac:dyDescent="0.2">
      <c r="A288" s="331">
        <v>2</v>
      </c>
      <c r="B288" s="330">
        <v>3</v>
      </c>
      <c r="C288" s="330">
        <v>6</v>
      </c>
      <c r="D288" s="330">
        <v>3</v>
      </c>
      <c r="E288" s="330" t="s">
        <v>309</v>
      </c>
      <c r="F288" s="353" t="s">
        <v>220</v>
      </c>
      <c r="G288" s="328"/>
      <c r="H288" s="328"/>
      <c r="I288" s="328"/>
      <c r="J288" s="328"/>
      <c r="K288" s="328"/>
      <c r="L288" s="328"/>
      <c r="M288" s="339">
        <v>15000</v>
      </c>
      <c r="N288" s="328">
        <f t="shared" ref="N288:N293" si="120">SUBTOTAL(9,G288:M288)</f>
        <v>15000</v>
      </c>
      <c r="O288" s="327">
        <f t="shared" ref="O288:O293" si="121">IFERROR(N288/$N$18*100,"0.00")</f>
        <v>6.6135745202964254E-3</v>
      </c>
    </row>
    <row r="289" spans="1:15" ht="12.75" x14ac:dyDescent="0.2">
      <c r="A289" s="331">
        <v>2</v>
      </c>
      <c r="B289" s="330">
        <v>3</v>
      </c>
      <c r="C289" s="330">
        <v>6</v>
      </c>
      <c r="D289" s="330">
        <v>3</v>
      </c>
      <c r="E289" s="330" t="s">
        <v>310</v>
      </c>
      <c r="F289" s="353" t="s">
        <v>221</v>
      </c>
      <c r="G289" s="328"/>
      <c r="H289" s="328"/>
      <c r="I289" s="328"/>
      <c r="J289" s="328"/>
      <c r="K289" s="328"/>
      <c r="L289" s="328"/>
      <c r="M289" s="328"/>
      <c r="N289" s="328">
        <f t="shared" si="120"/>
        <v>0</v>
      </c>
      <c r="O289" s="327">
        <f t="shared" si="121"/>
        <v>0</v>
      </c>
    </row>
    <row r="290" spans="1:15" ht="12.75" x14ac:dyDescent="0.2">
      <c r="A290" s="331">
        <v>2</v>
      </c>
      <c r="B290" s="330">
        <v>3</v>
      </c>
      <c r="C290" s="330">
        <v>6</v>
      </c>
      <c r="D290" s="330">
        <v>3</v>
      </c>
      <c r="E290" s="330" t="s">
        <v>311</v>
      </c>
      <c r="F290" s="353" t="s">
        <v>222</v>
      </c>
      <c r="G290" s="328"/>
      <c r="H290" s="328"/>
      <c r="I290" s="328"/>
      <c r="J290" s="328"/>
      <c r="K290" s="328"/>
      <c r="L290" s="328"/>
      <c r="M290" s="328">
        <v>10000</v>
      </c>
      <c r="N290" s="328">
        <f t="shared" si="120"/>
        <v>10000</v>
      </c>
      <c r="O290" s="327">
        <f t="shared" si="121"/>
        <v>4.4090496801976161E-3</v>
      </c>
    </row>
    <row r="291" spans="1:15" ht="12.75" x14ac:dyDescent="0.2">
      <c r="A291" s="331">
        <v>2</v>
      </c>
      <c r="B291" s="330">
        <v>3</v>
      </c>
      <c r="C291" s="330">
        <v>6</v>
      </c>
      <c r="D291" s="330">
        <v>3</v>
      </c>
      <c r="E291" s="330" t="s">
        <v>312</v>
      </c>
      <c r="F291" s="329" t="s">
        <v>223</v>
      </c>
      <c r="G291" s="328"/>
      <c r="H291" s="328"/>
      <c r="I291" s="328"/>
      <c r="J291" s="328"/>
      <c r="K291" s="328"/>
      <c r="L291" s="328"/>
      <c r="M291" s="328">
        <v>50000</v>
      </c>
      <c r="N291" s="328">
        <f t="shared" si="120"/>
        <v>50000</v>
      </c>
      <c r="O291" s="327">
        <f t="shared" si="121"/>
        <v>2.2045248400988083E-2</v>
      </c>
    </row>
    <row r="292" spans="1:15" ht="12.75" x14ac:dyDescent="0.2">
      <c r="A292" s="331">
        <v>2</v>
      </c>
      <c r="B292" s="330">
        <v>3</v>
      </c>
      <c r="C292" s="330">
        <v>6</v>
      </c>
      <c r="D292" s="330">
        <v>3</v>
      </c>
      <c r="E292" s="330" t="s">
        <v>316</v>
      </c>
      <c r="F292" s="353" t="s">
        <v>224</v>
      </c>
      <c r="G292" s="328"/>
      <c r="H292" s="328"/>
      <c r="I292" s="328"/>
      <c r="J292" s="328"/>
      <c r="K292" s="328"/>
      <c r="L292" s="328"/>
      <c r="M292" s="339"/>
      <c r="N292" s="328">
        <f t="shared" si="120"/>
        <v>0</v>
      </c>
      <c r="O292" s="327">
        <f t="shared" si="121"/>
        <v>0</v>
      </c>
    </row>
    <row r="293" spans="1:15" ht="12.75" x14ac:dyDescent="0.2">
      <c r="A293" s="331">
        <v>2</v>
      </c>
      <c r="B293" s="330">
        <v>3</v>
      </c>
      <c r="C293" s="330">
        <v>6</v>
      </c>
      <c r="D293" s="330">
        <v>3</v>
      </c>
      <c r="E293" s="330" t="s">
        <v>354</v>
      </c>
      <c r="F293" s="353" t="s">
        <v>225</v>
      </c>
      <c r="G293" s="323"/>
      <c r="H293" s="323"/>
      <c r="I293" s="323"/>
      <c r="J293" s="323"/>
      <c r="K293" s="323"/>
      <c r="L293" s="323"/>
      <c r="M293" s="323"/>
      <c r="N293" s="328">
        <f t="shared" si="120"/>
        <v>0</v>
      </c>
      <c r="O293" s="327">
        <f t="shared" si="121"/>
        <v>0</v>
      </c>
    </row>
    <row r="294" spans="1:15" ht="12.75" x14ac:dyDescent="0.2">
      <c r="A294" s="326">
        <v>2</v>
      </c>
      <c r="B294" s="325">
        <v>3</v>
      </c>
      <c r="C294" s="325">
        <v>6</v>
      </c>
      <c r="D294" s="325">
        <v>4</v>
      </c>
      <c r="E294" s="325"/>
      <c r="F294" s="324" t="s">
        <v>39</v>
      </c>
      <c r="G294" s="323">
        <f t="shared" ref="G294:O294" si="122">+G295+G296+G297+G298+G299+G300+G301</f>
        <v>0</v>
      </c>
      <c r="H294" s="323">
        <f t="shared" si="122"/>
        <v>0</v>
      </c>
      <c r="I294" s="323">
        <f t="shared" si="122"/>
        <v>0</v>
      </c>
      <c r="J294" s="323">
        <f t="shared" si="122"/>
        <v>0</v>
      </c>
      <c r="K294" s="323">
        <f t="shared" si="122"/>
        <v>0</v>
      </c>
      <c r="L294" s="323">
        <f t="shared" si="122"/>
        <v>0</v>
      </c>
      <c r="M294" s="323">
        <f t="shared" si="122"/>
        <v>15000</v>
      </c>
      <c r="N294" s="323">
        <f t="shared" si="122"/>
        <v>15000</v>
      </c>
      <c r="O294" s="322">
        <f t="shared" si="122"/>
        <v>6.6135745202964254E-3</v>
      </c>
    </row>
    <row r="295" spans="1:15" ht="12.75" x14ac:dyDescent="0.2">
      <c r="A295" s="331">
        <v>2</v>
      </c>
      <c r="B295" s="330">
        <v>3</v>
      </c>
      <c r="C295" s="330">
        <v>6</v>
      </c>
      <c r="D295" s="330">
        <v>4</v>
      </c>
      <c r="E295" s="330" t="s">
        <v>309</v>
      </c>
      <c r="F295" s="353" t="s">
        <v>226</v>
      </c>
      <c r="G295" s="328"/>
      <c r="H295" s="328"/>
      <c r="I295" s="328"/>
      <c r="J295" s="328"/>
      <c r="K295" s="328"/>
      <c r="L295" s="328"/>
      <c r="M295" s="328"/>
      <c r="N295" s="328">
        <f t="shared" ref="N295:N301" si="123">SUBTOTAL(9,G295:M295)</f>
        <v>0</v>
      </c>
      <c r="O295" s="327">
        <f t="shared" ref="O295:O301" si="124">IFERROR(N295/$N$18*100,"0.00")</f>
        <v>0</v>
      </c>
    </row>
    <row r="296" spans="1:15" ht="12.75" x14ac:dyDescent="0.2">
      <c r="A296" s="331">
        <v>2</v>
      </c>
      <c r="B296" s="330">
        <v>3</v>
      </c>
      <c r="C296" s="330">
        <v>6</v>
      </c>
      <c r="D296" s="330">
        <v>4</v>
      </c>
      <c r="E296" s="330" t="s">
        <v>310</v>
      </c>
      <c r="F296" s="353" t="s">
        <v>227</v>
      </c>
      <c r="G296" s="328"/>
      <c r="H296" s="328"/>
      <c r="I296" s="328"/>
      <c r="J296" s="328"/>
      <c r="K296" s="328"/>
      <c r="L296" s="328"/>
      <c r="M296" s="328"/>
      <c r="N296" s="328">
        <f t="shared" si="123"/>
        <v>0</v>
      </c>
      <c r="O296" s="327">
        <f t="shared" si="124"/>
        <v>0</v>
      </c>
    </row>
    <row r="297" spans="1:15" ht="12.75" x14ac:dyDescent="0.2">
      <c r="A297" s="331">
        <v>2</v>
      </c>
      <c r="B297" s="330">
        <v>3</v>
      </c>
      <c r="C297" s="330">
        <v>6</v>
      </c>
      <c r="D297" s="330">
        <v>4</v>
      </c>
      <c r="E297" s="330" t="s">
        <v>311</v>
      </c>
      <c r="F297" s="353" t="s">
        <v>228</v>
      </c>
      <c r="G297" s="328"/>
      <c r="H297" s="328"/>
      <c r="I297" s="328"/>
      <c r="J297" s="328"/>
      <c r="K297" s="328"/>
      <c r="L297" s="328"/>
      <c r="M297" s="328"/>
      <c r="N297" s="328">
        <f t="shared" si="123"/>
        <v>0</v>
      </c>
      <c r="O297" s="327">
        <f t="shared" si="124"/>
        <v>0</v>
      </c>
    </row>
    <row r="298" spans="1:15" ht="12.75" x14ac:dyDescent="0.2">
      <c r="A298" s="331">
        <v>2</v>
      </c>
      <c r="B298" s="330">
        <v>3</v>
      </c>
      <c r="C298" s="330">
        <v>6</v>
      </c>
      <c r="D298" s="330">
        <v>4</v>
      </c>
      <c r="E298" s="330" t="s">
        <v>312</v>
      </c>
      <c r="F298" s="353" t="s">
        <v>229</v>
      </c>
      <c r="G298" s="328"/>
      <c r="H298" s="328"/>
      <c r="I298" s="328"/>
      <c r="J298" s="328"/>
      <c r="K298" s="328"/>
      <c r="L298" s="328"/>
      <c r="M298" s="328">
        <v>15000</v>
      </c>
      <c r="N298" s="328">
        <f t="shared" si="123"/>
        <v>15000</v>
      </c>
      <c r="O298" s="327">
        <f t="shared" si="124"/>
        <v>6.6135745202964254E-3</v>
      </c>
    </row>
    <row r="299" spans="1:15" ht="12.75" x14ac:dyDescent="0.2">
      <c r="A299" s="331">
        <v>2</v>
      </c>
      <c r="B299" s="330">
        <v>3</v>
      </c>
      <c r="C299" s="330">
        <v>6</v>
      </c>
      <c r="D299" s="330">
        <v>4</v>
      </c>
      <c r="E299" s="330" t="s">
        <v>316</v>
      </c>
      <c r="F299" s="353" t="s">
        <v>230</v>
      </c>
      <c r="G299" s="328"/>
      <c r="H299" s="328"/>
      <c r="I299" s="328"/>
      <c r="J299" s="328"/>
      <c r="K299" s="328"/>
      <c r="L299" s="328"/>
      <c r="M299" s="328"/>
      <c r="N299" s="328">
        <f t="shared" si="123"/>
        <v>0</v>
      </c>
      <c r="O299" s="327">
        <f t="shared" si="124"/>
        <v>0</v>
      </c>
    </row>
    <row r="300" spans="1:15" ht="12.75" x14ac:dyDescent="0.2">
      <c r="A300" s="331">
        <v>2</v>
      </c>
      <c r="B300" s="330">
        <v>3</v>
      </c>
      <c r="C300" s="330">
        <v>6</v>
      </c>
      <c r="D300" s="330">
        <v>4</v>
      </c>
      <c r="E300" s="330" t="s">
        <v>354</v>
      </c>
      <c r="F300" s="353" t="s">
        <v>231</v>
      </c>
      <c r="G300" s="328"/>
      <c r="H300" s="328"/>
      <c r="I300" s="328"/>
      <c r="J300" s="328"/>
      <c r="K300" s="328"/>
      <c r="L300" s="328"/>
      <c r="M300" s="328"/>
      <c r="N300" s="328">
        <f t="shared" si="123"/>
        <v>0</v>
      </c>
      <c r="O300" s="327">
        <f t="shared" si="124"/>
        <v>0</v>
      </c>
    </row>
    <row r="301" spans="1:15" ht="12.75" x14ac:dyDescent="0.2">
      <c r="A301" s="331">
        <v>2</v>
      </c>
      <c r="B301" s="330">
        <v>3</v>
      </c>
      <c r="C301" s="330">
        <v>6</v>
      </c>
      <c r="D301" s="330">
        <v>4</v>
      </c>
      <c r="E301" s="330" t="s">
        <v>356</v>
      </c>
      <c r="F301" s="353" t="s">
        <v>232</v>
      </c>
      <c r="G301" s="323"/>
      <c r="H301" s="323"/>
      <c r="I301" s="323"/>
      <c r="J301" s="323"/>
      <c r="K301" s="323"/>
      <c r="L301" s="323"/>
      <c r="M301" s="323"/>
      <c r="N301" s="328">
        <f t="shared" si="123"/>
        <v>0</v>
      </c>
      <c r="O301" s="327">
        <f t="shared" si="124"/>
        <v>0</v>
      </c>
    </row>
    <row r="302" spans="1:15" ht="12.75" x14ac:dyDescent="0.2">
      <c r="A302" s="326">
        <v>2</v>
      </c>
      <c r="B302" s="325">
        <v>3</v>
      </c>
      <c r="C302" s="325">
        <v>6</v>
      </c>
      <c r="D302" s="325">
        <v>9</v>
      </c>
      <c r="E302" s="325"/>
      <c r="F302" s="324" t="s">
        <v>233</v>
      </c>
      <c r="G302" s="323">
        <f t="shared" ref="G302:O302" si="125">+G303</f>
        <v>0</v>
      </c>
      <c r="H302" s="323">
        <f t="shared" si="125"/>
        <v>0</v>
      </c>
      <c r="I302" s="323">
        <f t="shared" si="125"/>
        <v>0</v>
      </c>
      <c r="J302" s="323">
        <f t="shared" si="125"/>
        <v>0</v>
      </c>
      <c r="K302" s="323">
        <f t="shared" si="125"/>
        <v>0</v>
      </c>
      <c r="L302" s="323">
        <f t="shared" si="125"/>
        <v>0</v>
      </c>
      <c r="M302" s="323">
        <f t="shared" si="125"/>
        <v>0</v>
      </c>
      <c r="N302" s="323">
        <f t="shared" si="125"/>
        <v>0</v>
      </c>
      <c r="O302" s="322">
        <f t="shared" si="125"/>
        <v>0</v>
      </c>
    </row>
    <row r="303" spans="1:15" ht="12.75" x14ac:dyDescent="0.2">
      <c r="A303" s="331">
        <v>2</v>
      </c>
      <c r="B303" s="330">
        <v>3</v>
      </c>
      <c r="C303" s="330">
        <v>6</v>
      </c>
      <c r="D303" s="330">
        <v>9</v>
      </c>
      <c r="E303" s="330" t="s">
        <v>309</v>
      </c>
      <c r="F303" s="353" t="s">
        <v>233</v>
      </c>
      <c r="G303" s="323"/>
      <c r="H303" s="323"/>
      <c r="I303" s="323"/>
      <c r="J303" s="323"/>
      <c r="K303" s="323"/>
      <c r="L303" s="323"/>
      <c r="M303" s="323"/>
      <c r="N303" s="328">
        <f>SUBTOTAL(9,G303:M303)</f>
        <v>0</v>
      </c>
      <c r="O303" s="327">
        <f>IFERROR(N303/$N$18*100,"0.00")</f>
        <v>0</v>
      </c>
    </row>
    <row r="304" spans="1:15" ht="12.75" x14ac:dyDescent="0.2">
      <c r="A304" s="336">
        <v>2</v>
      </c>
      <c r="B304" s="335">
        <v>3</v>
      </c>
      <c r="C304" s="335">
        <v>7</v>
      </c>
      <c r="D304" s="335"/>
      <c r="E304" s="335"/>
      <c r="F304" s="334" t="s">
        <v>386</v>
      </c>
      <c r="G304" s="333">
        <f t="shared" ref="G304:M304" si="126">+G305+G313</f>
        <v>0</v>
      </c>
      <c r="H304" s="333">
        <f t="shared" si="126"/>
        <v>0</v>
      </c>
      <c r="I304" s="333">
        <f t="shared" si="126"/>
        <v>0</v>
      </c>
      <c r="J304" s="333">
        <f t="shared" si="126"/>
        <v>168000</v>
      </c>
      <c r="K304" s="333">
        <f t="shared" si="126"/>
        <v>15430000</v>
      </c>
      <c r="L304" s="333">
        <f t="shared" si="126"/>
        <v>0</v>
      </c>
      <c r="M304" s="333">
        <f t="shared" si="126"/>
        <v>2077000</v>
      </c>
      <c r="N304" s="333">
        <f>SUBTOTAL(9,G304:M304)</f>
        <v>17675000</v>
      </c>
      <c r="O304" s="332">
        <v>1.1145569908347455</v>
      </c>
    </row>
    <row r="305" spans="1:15" ht="12.75" x14ac:dyDescent="0.2">
      <c r="A305" s="326">
        <v>2</v>
      </c>
      <c r="B305" s="325">
        <v>3</v>
      </c>
      <c r="C305" s="325">
        <v>7</v>
      </c>
      <c r="D305" s="325">
        <v>1</v>
      </c>
      <c r="E305" s="325"/>
      <c r="F305" s="324" t="s">
        <v>234</v>
      </c>
      <c r="G305" s="323">
        <f t="shared" ref="G305:O305" si="127">+G306+G307+G308+G309+G310+G311+G312</f>
        <v>0</v>
      </c>
      <c r="H305" s="323">
        <f t="shared" si="127"/>
        <v>0</v>
      </c>
      <c r="I305" s="323">
        <f t="shared" si="127"/>
        <v>0</v>
      </c>
      <c r="J305" s="323">
        <f t="shared" si="127"/>
        <v>168000</v>
      </c>
      <c r="K305" s="323">
        <f t="shared" si="127"/>
        <v>430000</v>
      </c>
      <c r="L305" s="323">
        <f t="shared" si="127"/>
        <v>0</v>
      </c>
      <c r="M305" s="323">
        <f t="shared" si="127"/>
        <v>1877000</v>
      </c>
      <c r="N305" s="323">
        <f t="shared" si="127"/>
        <v>2475000</v>
      </c>
      <c r="O305" s="322">
        <f t="shared" si="127"/>
        <v>1.0912397958489102</v>
      </c>
    </row>
    <row r="306" spans="1:15" ht="12.75" x14ac:dyDescent="0.2">
      <c r="A306" s="331">
        <v>2</v>
      </c>
      <c r="B306" s="330">
        <v>3</v>
      </c>
      <c r="C306" s="330">
        <v>7</v>
      </c>
      <c r="D306" s="330">
        <v>1</v>
      </c>
      <c r="E306" s="330" t="s">
        <v>309</v>
      </c>
      <c r="F306" s="353" t="s">
        <v>235</v>
      </c>
      <c r="G306" s="328"/>
      <c r="H306" s="328"/>
      <c r="I306" s="328"/>
      <c r="J306" s="339"/>
      <c r="K306" s="339"/>
      <c r="L306" s="339"/>
      <c r="M306" s="339">
        <v>1200000</v>
      </c>
      <c r="N306" s="328">
        <f t="shared" ref="N306:N320" si="128">SUBTOTAL(9,G306:M306)</f>
        <v>1200000</v>
      </c>
      <c r="O306" s="327">
        <f t="shared" ref="O306:O312" si="129">IFERROR(N306/$N$18*100,"0.00")</f>
        <v>0.52908596162371402</v>
      </c>
    </row>
    <row r="307" spans="1:15" ht="12.75" x14ac:dyDescent="0.2">
      <c r="A307" s="331">
        <v>2</v>
      </c>
      <c r="B307" s="330">
        <v>3</v>
      </c>
      <c r="C307" s="330">
        <v>7</v>
      </c>
      <c r="D307" s="330">
        <v>1</v>
      </c>
      <c r="E307" s="330" t="s">
        <v>310</v>
      </c>
      <c r="F307" s="353" t="s">
        <v>236</v>
      </c>
      <c r="G307" s="328"/>
      <c r="H307" s="328"/>
      <c r="I307" s="328"/>
      <c r="J307" s="339">
        <v>160000</v>
      </c>
      <c r="K307" s="339">
        <v>400000</v>
      </c>
      <c r="L307" s="339"/>
      <c r="M307" s="339">
        <v>640000</v>
      </c>
      <c r="N307" s="328">
        <f t="shared" si="128"/>
        <v>1200000</v>
      </c>
      <c r="O307" s="327">
        <f t="shared" si="129"/>
        <v>0.52908596162371402</v>
      </c>
    </row>
    <row r="308" spans="1:15" ht="12.75" x14ac:dyDescent="0.2">
      <c r="A308" s="331">
        <v>2</v>
      </c>
      <c r="B308" s="330">
        <v>3</v>
      </c>
      <c r="C308" s="330">
        <v>7</v>
      </c>
      <c r="D308" s="330">
        <v>1</v>
      </c>
      <c r="E308" s="330" t="s">
        <v>311</v>
      </c>
      <c r="F308" s="353" t="s">
        <v>237</v>
      </c>
      <c r="G308" s="328"/>
      <c r="H308" s="328"/>
      <c r="I308" s="328"/>
      <c r="J308" s="328"/>
      <c r="K308" s="328"/>
      <c r="L308" s="328"/>
      <c r="M308" s="328"/>
      <c r="N308" s="328">
        <f t="shared" si="128"/>
        <v>0</v>
      </c>
      <c r="O308" s="327">
        <f t="shared" si="129"/>
        <v>0</v>
      </c>
    </row>
    <row r="309" spans="1:15" ht="12.75" x14ac:dyDescent="0.2">
      <c r="A309" s="363">
        <v>2</v>
      </c>
      <c r="B309" s="320">
        <v>3</v>
      </c>
      <c r="C309" s="320">
        <v>7</v>
      </c>
      <c r="D309" s="320">
        <v>1</v>
      </c>
      <c r="E309" s="320" t="s">
        <v>312</v>
      </c>
      <c r="F309" s="365" t="s">
        <v>238</v>
      </c>
      <c r="G309" s="317"/>
      <c r="H309" s="317"/>
      <c r="I309" s="317"/>
      <c r="J309" s="317"/>
      <c r="K309" s="317"/>
      <c r="L309" s="317"/>
      <c r="M309" s="364">
        <v>5000</v>
      </c>
      <c r="N309" s="317">
        <f t="shared" si="128"/>
        <v>5000</v>
      </c>
      <c r="O309" s="316">
        <f t="shared" si="129"/>
        <v>2.204524840098808E-3</v>
      </c>
    </row>
    <row r="310" spans="1:15" ht="12.75" x14ac:dyDescent="0.2">
      <c r="A310" s="331">
        <v>2</v>
      </c>
      <c r="B310" s="330">
        <v>3</v>
      </c>
      <c r="C310" s="330">
        <v>7</v>
      </c>
      <c r="D310" s="330">
        <v>1</v>
      </c>
      <c r="E310" s="330" t="s">
        <v>316</v>
      </c>
      <c r="F310" s="353" t="s">
        <v>239</v>
      </c>
      <c r="G310" s="328"/>
      <c r="H310" s="328"/>
      <c r="I310" s="328"/>
      <c r="J310" s="328"/>
      <c r="K310" s="328"/>
      <c r="L310" s="328"/>
      <c r="M310" s="328"/>
      <c r="N310" s="328">
        <f t="shared" si="128"/>
        <v>0</v>
      </c>
      <c r="O310" s="327">
        <f t="shared" si="129"/>
        <v>0</v>
      </c>
    </row>
    <row r="311" spans="1:15" ht="12.75" x14ac:dyDescent="0.2">
      <c r="A311" s="331">
        <v>2</v>
      </c>
      <c r="B311" s="330">
        <v>3</v>
      </c>
      <c r="C311" s="330">
        <v>7</v>
      </c>
      <c r="D311" s="330">
        <v>1</v>
      </c>
      <c r="E311" s="330" t="s">
        <v>354</v>
      </c>
      <c r="F311" s="353" t="s">
        <v>240</v>
      </c>
      <c r="G311" s="328"/>
      <c r="H311" s="328"/>
      <c r="I311" s="328"/>
      <c r="J311" s="339">
        <v>8000</v>
      </c>
      <c r="K311" s="339">
        <v>30000</v>
      </c>
      <c r="L311" s="339"/>
      <c r="M311" s="339">
        <v>32000</v>
      </c>
      <c r="N311" s="328">
        <f t="shared" si="128"/>
        <v>70000</v>
      </c>
      <c r="O311" s="327">
        <f t="shared" si="129"/>
        <v>3.086334776138332E-2</v>
      </c>
    </row>
    <row r="312" spans="1:15" ht="12.75" x14ac:dyDescent="0.2">
      <c r="A312" s="331">
        <v>2</v>
      </c>
      <c r="B312" s="330">
        <v>3</v>
      </c>
      <c r="C312" s="330">
        <v>7</v>
      </c>
      <c r="D312" s="330">
        <v>1</v>
      </c>
      <c r="E312" s="330" t="s">
        <v>356</v>
      </c>
      <c r="F312" s="353" t="s">
        <v>387</v>
      </c>
      <c r="G312" s="323"/>
      <c r="H312" s="323"/>
      <c r="I312" s="323"/>
      <c r="J312" s="323"/>
      <c r="K312" s="323"/>
      <c r="L312" s="323"/>
      <c r="M312" s="323"/>
      <c r="N312" s="328">
        <f t="shared" si="128"/>
        <v>0</v>
      </c>
      <c r="O312" s="327">
        <f t="shared" si="129"/>
        <v>0</v>
      </c>
    </row>
    <row r="313" spans="1:15" ht="12.75" x14ac:dyDescent="0.2">
      <c r="A313" s="326">
        <v>2</v>
      </c>
      <c r="B313" s="325">
        <v>3</v>
      </c>
      <c r="C313" s="325">
        <v>7</v>
      </c>
      <c r="D313" s="325">
        <v>2</v>
      </c>
      <c r="E313" s="325"/>
      <c r="F313" s="324" t="s">
        <v>241</v>
      </c>
      <c r="G313" s="323">
        <f>+G314+G315+G316+G317+G318+G319</f>
        <v>0</v>
      </c>
      <c r="H313" s="323">
        <f>+H314+H315+H316+H317+H318+H319</f>
        <v>0</v>
      </c>
      <c r="I313" s="323">
        <f>+I314+I315+I316+I317+I318+I319</f>
        <v>0</v>
      </c>
      <c r="J313" s="323">
        <f>+J314+J315+J316+J317+J318+J319</f>
        <v>0</v>
      </c>
      <c r="K313" s="323">
        <f>+K314+K315+K316+K317+K318+K319+K320</f>
        <v>15000000</v>
      </c>
      <c r="L313" s="323">
        <f>+L314+L315+L316+L317+L318+L319</f>
        <v>0</v>
      </c>
      <c r="M313" s="323">
        <f>+M314+M315+M316+M317+M318+M319</f>
        <v>200000</v>
      </c>
      <c r="N313" s="323">
        <f t="shared" si="128"/>
        <v>15200000</v>
      </c>
      <c r="O313" s="322">
        <f>+O314+O315+O316+O317+O318+O319</f>
        <v>1.4108958976632375</v>
      </c>
    </row>
    <row r="314" spans="1:15" ht="12.75" x14ac:dyDescent="0.2">
      <c r="A314" s="347">
        <v>2</v>
      </c>
      <c r="B314" s="330">
        <v>3</v>
      </c>
      <c r="C314" s="330">
        <v>7</v>
      </c>
      <c r="D314" s="330">
        <v>2</v>
      </c>
      <c r="E314" s="330" t="s">
        <v>309</v>
      </c>
      <c r="F314" s="353" t="s">
        <v>242</v>
      </c>
      <c r="G314" s="328"/>
      <c r="H314" s="328"/>
      <c r="I314" s="328"/>
      <c r="J314" s="328"/>
      <c r="K314" s="328"/>
      <c r="L314" s="328"/>
      <c r="M314" s="328"/>
      <c r="N314" s="328">
        <f t="shared" si="128"/>
        <v>0</v>
      </c>
      <c r="O314" s="327">
        <f t="shared" ref="O314:O319" si="130">IFERROR(N314/$N$18*100,"0.00")</f>
        <v>0</v>
      </c>
    </row>
    <row r="315" spans="1:15" ht="12.75" x14ac:dyDescent="0.2">
      <c r="A315" s="347">
        <v>2</v>
      </c>
      <c r="B315" s="330">
        <v>3</v>
      </c>
      <c r="C315" s="330">
        <v>7</v>
      </c>
      <c r="D315" s="330">
        <v>2</v>
      </c>
      <c r="E315" s="330" t="s">
        <v>310</v>
      </c>
      <c r="F315" s="353" t="s">
        <v>243</v>
      </c>
      <c r="G315" s="328"/>
      <c r="H315" s="328"/>
      <c r="I315" s="328"/>
      <c r="J315" s="328"/>
      <c r="K315" s="328"/>
      <c r="L315" s="328"/>
      <c r="M315" s="328"/>
      <c r="N315" s="328">
        <f t="shared" si="128"/>
        <v>0</v>
      </c>
      <c r="O315" s="327">
        <f t="shared" si="130"/>
        <v>0</v>
      </c>
    </row>
    <row r="316" spans="1:15" ht="12.75" x14ac:dyDescent="0.2">
      <c r="A316" s="347">
        <v>2</v>
      </c>
      <c r="B316" s="330">
        <v>3</v>
      </c>
      <c r="C316" s="330">
        <v>7</v>
      </c>
      <c r="D316" s="330">
        <v>2</v>
      </c>
      <c r="E316" s="330" t="s">
        <v>311</v>
      </c>
      <c r="F316" s="353" t="s">
        <v>244</v>
      </c>
      <c r="G316" s="328"/>
      <c r="H316" s="328"/>
      <c r="I316" s="328"/>
      <c r="J316" s="328"/>
      <c r="K316" s="328">
        <v>3000000</v>
      </c>
      <c r="L316" s="328"/>
      <c r="M316" s="328"/>
      <c r="N316" s="328">
        <f t="shared" si="128"/>
        <v>3000000</v>
      </c>
      <c r="O316" s="327">
        <f t="shared" si="130"/>
        <v>1.3227149040592852</v>
      </c>
    </row>
    <row r="317" spans="1:15" ht="12.75" x14ac:dyDescent="0.2">
      <c r="A317" s="347">
        <v>2</v>
      </c>
      <c r="B317" s="330">
        <v>3</v>
      </c>
      <c r="C317" s="330">
        <v>7</v>
      </c>
      <c r="D317" s="330">
        <v>2</v>
      </c>
      <c r="E317" s="330" t="s">
        <v>312</v>
      </c>
      <c r="F317" s="353" t="s">
        <v>245</v>
      </c>
      <c r="G317" s="328"/>
      <c r="H317" s="328"/>
      <c r="I317" s="328"/>
      <c r="J317" s="328"/>
      <c r="K317" s="328"/>
      <c r="L317" s="328"/>
      <c r="M317" s="328"/>
      <c r="N317" s="328">
        <f t="shared" si="128"/>
        <v>0</v>
      </c>
      <c r="O317" s="327">
        <f t="shared" si="130"/>
        <v>0</v>
      </c>
    </row>
    <row r="318" spans="1:15" ht="12.75" x14ac:dyDescent="0.2">
      <c r="A318" s="347">
        <v>2</v>
      </c>
      <c r="B318" s="330">
        <v>3</v>
      </c>
      <c r="C318" s="330">
        <v>7</v>
      </c>
      <c r="D318" s="330">
        <v>2</v>
      </c>
      <c r="E318" s="330" t="s">
        <v>316</v>
      </c>
      <c r="F318" s="353" t="s">
        <v>246</v>
      </c>
      <c r="G318" s="323"/>
      <c r="H318" s="323"/>
      <c r="I318" s="323"/>
      <c r="J318" s="323"/>
      <c r="K318" s="323"/>
      <c r="L318" s="323"/>
      <c r="M318" s="323"/>
      <c r="N318" s="328">
        <f t="shared" si="128"/>
        <v>0</v>
      </c>
      <c r="O318" s="327">
        <f t="shared" si="130"/>
        <v>0</v>
      </c>
    </row>
    <row r="319" spans="1:15" ht="12.75" x14ac:dyDescent="0.2">
      <c r="A319" s="329">
        <v>2</v>
      </c>
      <c r="B319" s="329">
        <v>3</v>
      </c>
      <c r="C319" s="329">
        <v>7</v>
      </c>
      <c r="D319" s="329">
        <v>2</v>
      </c>
      <c r="E319" s="329" t="s">
        <v>354</v>
      </c>
      <c r="F319" s="353" t="s">
        <v>388</v>
      </c>
      <c r="G319" s="323"/>
      <c r="H319" s="323"/>
      <c r="I319" s="323"/>
      <c r="J319" s="323"/>
      <c r="K319" s="323"/>
      <c r="L319" s="323"/>
      <c r="M319" s="339">
        <v>200000</v>
      </c>
      <c r="N319" s="339">
        <f t="shared" si="128"/>
        <v>200000</v>
      </c>
      <c r="O319" s="327">
        <f t="shared" si="130"/>
        <v>8.8180993603952332E-2</v>
      </c>
    </row>
    <row r="320" spans="1:15" ht="12.75" x14ac:dyDescent="0.2">
      <c r="A320" s="329">
        <v>2</v>
      </c>
      <c r="B320" s="329">
        <v>3</v>
      </c>
      <c r="C320" s="329">
        <v>7</v>
      </c>
      <c r="D320" s="329">
        <v>2</v>
      </c>
      <c r="E320" s="329" t="s">
        <v>1341</v>
      </c>
      <c r="F320" s="353" t="s">
        <v>1340</v>
      </c>
      <c r="G320" s="323"/>
      <c r="H320" s="323"/>
      <c r="I320" s="323"/>
      <c r="J320" s="323"/>
      <c r="K320" s="328">
        <v>12000000</v>
      </c>
      <c r="L320" s="323"/>
      <c r="M320" s="339"/>
      <c r="N320" s="339">
        <f t="shared" si="128"/>
        <v>12000000</v>
      </c>
      <c r="O320" s="327"/>
    </row>
    <row r="321" spans="1:15" ht="12.75" x14ac:dyDescent="0.2">
      <c r="A321" s="336">
        <v>2</v>
      </c>
      <c r="B321" s="335">
        <v>3</v>
      </c>
      <c r="C321" s="335">
        <v>8</v>
      </c>
      <c r="D321" s="335"/>
      <c r="E321" s="335"/>
      <c r="F321" s="334" t="s">
        <v>389</v>
      </c>
      <c r="G321" s="333">
        <f t="shared" ref="G321:N321" si="131">+G322+G324</f>
        <v>0</v>
      </c>
      <c r="H321" s="333">
        <f t="shared" si="131"/>
        <v>0</v>
      </c>
      <c r="I321" s="333">
        <f t="shared" si="131"/>
        <v>0</v>
      </c>
      <c r="J321" s="333">
        <f t="shared" si="131"/>
        <v>0</v>
      </c>
      <c r="K321" s="333">
        <f t="shared" si="131"/>
        <v>0</v>
      </c>
      <c r="L321" s="333">
        <f t="shared" si="131"/>
        <v>0</v>
      </c>
      <c r="M321" s="333">
        <f t="shared" si="131"/>
        <v>0</v>
      </c>
      <c r="N321" s="333">
        <f t="shared" si="131"/>
        <v>0</v>
      </c>
      <c r="O321" s="332">
        <v>0</v>
      </c>
    </row>
    <row r="322" spans="1:15" ht="12.75" x14ac:dyDescent="0.2">
      <c r="A322" s="337">
        <v>2</v>
      </c>
      <c r="B322" s="337">
        <v>3</v>
      </c>
      <c r="C322" s="337">
        <v>8</v>
      </c>
      <c r="D322" s="337">
        <v>1</v>
      </c>
      <c r="E322" s="337"/>
      <c r="F322" s="324" t="s">
        <v>390</v>
      </c>
      <c r="G322" s="323">
        <f t="shared" ref="G322:N322" si="132">+G323</f>
        <v>0</v>
      </c>
      <c r="H322" s="323">
        <f t="shared" si="132"/>
        <v>0</v>
      </c>
      <c r="I322" s="323">
        <f t="shared" si="132"/>
        <v>0</v>
      </c>
      <c r="J322" s="323">
        <f t="shared" si="132"/>
        <v>0</v>
      </c>
      <c r="K322" s="323">
        <f t="shared" si="132"/>
        <v>0</v>
      </c>
      <c r="L322" s="323">
        <f t="shared" si="132"/>
        <v>0</v>
      </c>
      <c r="M322" s="323">
        <f t="shared" si="132"/>
        <v>0</v>
      </c>
      <c r="N322" s="323">
        <f t="shared" si="132"/>
        <v>0</v>
      </c>
      <c r="O322" s="346">
        <v>0</v>
      </c>
    </row>
    <row r="323" spans="1:15" ht="12.75" x14ac:dyDescent="0.2">
      <c r="A323" s="329">
        <v>2</v>
      </c>
      <c r="B323" s="329">
        <v>3</v>
      </c>
      <c r="C323" s="329">
        <v>8</v>
      </c>
      <c r="D323" s="329">
        <v>1</v>
      </c>
      <c r="E323" s="329" t="s">
        <v>309</v>
      </c>
      <c r="F323" s="353" t="s">
        <v>390</v>
      </c>
      <c r="G323" s="323"/>
      <c r="H323" s="323"/>
      <c r="I323" s="323"/>
      <c r="J323" s="323"/>
      <c r="K323" s="323"/>
      <c r="L323" s="323"/>
      <c r="M323" s="323"/>
      <c r="N323" s="328">
        <f>SUBTOTAL(9,G323:M323)</f>
        <v>0</v>
      </c>
      <c r="O323" s="327">
        <f>IFERROR(N323/$N$18*100,"0.00")</f>
        <v>0</v>
      </c>
    </row>
    <row r="324" spans="1:15" ht="12.75" x14ac:dyDescent="0.2">
      <c r="A324" s="337">
        <v>2</v>
      </c>
      <c r="B324" s="337">
        <v>3</v>
      </c>
      <c r="C324" s="337">
        <v>8</v>
      </c>
      <c r="D324" s="337">
        <v>2</v>
      </c>
      <c r="E324" s="337"/>
      <c r="F324" s="324" t="s">
        <v>391</v>
      </c>
      <c r="G324" s="323">
        <f t="shared" ref="G324:N324" si="133">+G325</f>
        <v>0</v>
      </c>
      <c r="H324" s="323">
        <f t="shared" si="133"/>
        <v>0</v>
      </c>
      <c r="I324" s="323">
        <f t="shared" si="133"/>
        <v>0</v>
      </c>
      <c r="J324" s="323">
        <f t="shared" si="133"/>
        <v>0</v>
      </c>
      <c r="K324" s="323">
        <f t="shared" si="133"/>
        <v>0</v>
      </c>
      <c r="L324" s="323">
        <f t="shared" si="133"/>
        <v>0</v>
      </c>
      <c r="M324" s="323">
        <f t="shared" si="133"/>
        <v>0</v>
      </c>
      <c r="N324" s="323">
        <f t="shared" si="133"/>
        <v>0</v>
      </c>
      <c r="O324" s="346">
        <v>0</v>
      </c>
    </row>
    <row r="325" spans="1:15" ht="12.75" x14ac:dyDescent="0.2">
      <c r="A325" s="329">
        <v>2</v>
      </c>
      <c r="B325" s="329">
        <v>3</v>
      </c>
      <c r="C325" s="329">
        <v>8</v>
      </c>
      <c r="D325" s="329">
        <v>2</v>
      </c>
      <c r="E325" s="329" t="s">
        <v>309</v>
      </c>
      <c r="F325" s="353" t="s">
        <v>391</v>
      </c>
      <c r="G325" s="323"/>
      <c r="H325" s="323"/>
      <c r="I325" s="323"/>
      <c r="J325" s="323"/>
      <c r="K325" s="323"/>
      <c r="L325" s="323"/>
      <c r="M325" s="323"/>
      <c r="N325" s="328">
        <f>SUBTOTAL(9,G325:M325)</f>
        <v>0</v>
      </c>
      <c r="O325" s="327">
        <f>IFERROR(N325/$N$18*100,"0.00")</f>
        <v>0</v>
      </c>
    </row>
    <row r="326" spans="1:15" ht="12.75" x14ac:dyDescent="0.2">
      <c r="A326" s="336">
        <v>2</v>
      </c>
      <c r="B326" s="335">
        <v>3</v>
      </c>
      <c r="C326" s="335">
        <v>9</v>
      </c>
      <c r="D326" s="335"/>
      <c r="E326" s="335"/>
      <c r="F326" s="334" t="s">
        <v>40</v>
      </c>
      <c r="G326" s="333">
        <f t="shared" ref="G326:N326" si="134">+G327+G329+G331+G333+G335+G337+G339+G341+G343</f>
        <v>0</v>
      </c>
      <c r="H326" s="333">
        <f t="shared" si="134"/>
        <v>0</v>
      </c>
      <c r="I326" s="333">
        <f t="shared" si="134"/>
        <v>0</v>
      </c>
      <c r="J326" s="333">
        <f t="shared" si="134"/>
        <v>515000</v>
      </c>
      <c r="K326" s="333">
        <f t="shared" si="134"/>
        <v>30530000</v>
      </c>
      <c r="L326" s="333">
        <f t="shared" si="134"/>
        <v>0</v>
      </c>
      <c r="M326" s="333">
        <f t="shared" si="134"/>
        <v>2585000</v>
      </c>
      <c r="N326" s="333">
        <f t="shared" si="134"/>
        <v>33630000</v>
      </c>
      <c r="O326" s="332">
        <v>11.672362709267158</v>
      </c>
    </row>
    <row r="327" spans="1:15" ht="12.75" x14ac:dyDescent="0.2">
      <c r="A327" s="326">
        <v>2</v>
      </c>
      <c r="B327" s="325">
        <v>3</v>
      </c>
      <c r="C327" s="325">
        <v>9</v>
      </c>
      <c r="D327" s="325">
        <v>1</v>
      </c>
      <c r="E327" s="325"/>
      <c r="F327" s="324" t="s">
        <v>247</v>
      </c>
      <c r="G327" s="323">
        <f t="shared" ref="G327:O327" si="135">+G328</f>
        <v>0</v>
      </c>
      <c r="H327" s="323">
        <f t="shared" si="135"/>
        <v>0</v>
      </c>
      <c r="I327" s="323">
        <f t="shared" si="135"/>
        <v>0</v>
      </c>
      <c r="J327" s="323">
        <f t="shared" si="135"/>
        <v>45000</v>
      </c>
      <c r="K327" s="323">
        <f t="shared" si="135"/>
        <v>150000</v>
      </c>
      <c r="L327" s="323">
        <f t="shared" si="135"/>
        <v>0</v>
      </c>
      <c r="M327" s="323">
        <f t="shared" si="135"/>
        <v>105000</v>
      </c>
      <c r="N327" s="323">
        <f t="shared" si="135"/>
        <v>300000</v>
      </c>
      <c r="O327" s="322">
        <f t="shared" si="135"/>
        <v>0.1322714904059285</v>
      </c>
    </row>
    <row r="328" spans="1:15" ht="12.75" x14ac:dyDescent="0.2">
      <c r="A328" s="331">
        <v>2</v>
      </c>
      <c r="B328" s="330">
        <v>3</v>
      </c>
      <c r="C328" s="330">
        <v>9</v>
      </c>
      <c r="D328" s="330">
        <v>1</v>
      </c>
      <c r="E328" s="330" t="s">
        <v>309</v>
      </c>
      <c r="F328" s="353" t="s">
        <v>247</v>
      </c>
      <c r="G328" s="328"/>
      <c r="H328" s="328"/>
      <c r="I328" s="328"/>
      <c r="J328" s="339">
        <v>45000</v>
      </c>
      <c r="K328" s="339">
        <v>150000</v>
      </c>
      <c r="L328" s="339"/>
      <c r="M328" s="339">
        <v>105000</v>
      </c>
      <c r="N328" s="328">
        <f>SUBTOTAL(9,G328:M328)</f>
        <v>300000</v>
      </c>
      <c r="O328" s="327">
        <f>IFERROR(N328/$N$18*100,"0.00")</f>
        <v>0.1322714904059285</v>
      </c>
    </row>
    <row r="329" spans="1:15" ht="12.75" x14ac:dyDescent="0.2">
      <c r="A329" s="326">
        <v>2</v>
      </c>
      <c r="B329" s="325">
        <v>3</v>
      </c>
      <c r="C329" s="325">
        <v>9</v>
      </c>
      <c r="D329" s="325">
        <v>2</v>
      </c>
      <c r="E329" s="325"/>
      <c r="F329" s="324" t="s">
        <v>248</v>
      </c>
      <c r="G329" s="323">
        <f t="shared" ref="G329:O329" si="136">+G330</f>
        <v>0</v>
      </c>
      <c r="H329" s="323">
        <f t="shared" si="136"/>
        <v>0</v>
      </c>
      <c r="I329" s="323">
        <f t="shared" si="136"/>
        <v>0</v>
      </c>
      <c r="J329" s="323">
        <f t="shared" si="136"/>
        <v>170000</v>
      </c>
      <c r="K329" s="323">
        <f t="shared" si="136"/>
        <v>680000</v>
      </c>
      <c r="L329" s="323">
        <f t="shared" si="136"/>
        <v>0</v>
      </c>
      <c r="M329" s="323">
        <f t="shared" si="136"/>
        <v>650000</v>
      </c>
      <c r="N329" s="323">
        <f t="shared" si="136"/>
        <v>1500000</v>
      </c>
      <c r="O329" s="322">
        <f t="shared" si="136"/>
        <v>0.66135745202964258</v>
      </c>
    </row>
    <row r="330" spans="1:15" ht="12.75" x14ac:dyDescent="0.2">
      <c r="A330" s="331">
        <v>2</v>
      </c>
      <c r="B330" s="330">
        <v>3</v>
      </c>
      <c r="C330" s="330">
        <v>9</v>
      </c>
      <c r="D330" s="330">
        <v>2</v>
      </c>
      <c r="E330" s="330" t="s">
        <v>309</v>
      </c>
      <c r="F330" s="353" t="s">
        <v>248</v>
      </c>
      <c r="G330" s="328"/>
      <c r="H330" s="328"/>
      <c r="I330" s="328"/>
      <c r="J330" s="339">
        <v>170000</v>
      </c>
      <c r="K330" s="339">
        <v>680000</v>
      </c>
      <c r="L330" s="339"/>
      <c r="M330" s="339">
        <v>650000</v>
      </c>
      <c r="N330" s="328">
        <f>SUBTOTAL(9,G330:M330)</f>
        <v>1500000</v>
      </c>
      <c r="O330" s="327">
        <f>IFERROR(N330/$N$18*100,"0.00")</f>
        <v>0.66135745202964258</v>
      </c>
    </row>
    <row r="331" spans="1:15" ht="12.75" x14ac:dyDescent="0.2">
      <c r="A331" s="326">
        <v>2</v>
      </c>
      <c r="B331" s="325">
        <v>3</v>
      </c>
      <c r="C331" s="325">
        <v>9</v>
      </c>
      <c r="D331" s="325">
        <v>3</v>
      </c>
      <c r="E331" s="325"/>
      <c r="F331" s="324" t="s">
        <v>392</v>
      </c>
      <c r="G331" s="323">
        <f t="shared" ref="G331:O331" si="137">+G332</f>
        <v>0</v>
      </c>
      <c r="H331" s="323">
        <f t="shared" si="137"/>
        <v>0</v>
      </c>
      <c r="I331" s="323">
        <f t="shared" si="137"/>
        <v>0</v>
      </c>
      <c r="J331" s="323">
        <f t="shared" si="137"/>
        <v>300000</v>
      </c>
      <c r="K331" s="323">
        <f t="shared" si="137"/>
        <v>29700000</v>
      </c>
      <c r="L331" s="323">
        <f t="shared" si="137"/>
        <v>0</v>
      </c>
      <c r="M331" s="323">
        <f t="shared" si="137"/>
        <v>0</v>
      </c>
      <c r="N331" s="323">
        <f t="shared" si="137"/>
        <v>30000000</v>
      </c>
      <c r="O331" s="322">
        <f t="shared" si="137"/>
        <v>13.227149040592851</v>
      </c>
    </row>
    <row r="332" spans="1:15" ht="12.75" x14ac:dyDescent="0.2">
      <c r="A332" s="331">
        <v>2</v>
      </c>
      <c r="B332" s="330">
        <v>3</v>
      </c>
      <c r="C332" s="330">
        <v>9</v>
      </c>
      <c r="D332" s="330">
        <v>3</v>
      </c>
      <c r="E332" s="330" t="s">
        <v>309</v>
      </c>
      <c r="F332" s="353" t="s">
        <v>392</v>
      </c>
      <c r="G332" s="328"/>
      <c r="H332" s="328"/>
      <c r="I332" s="328"/>
      <c r="J332" s="339">
        <v>300000</v>
      </c>
      <c r="K332" s="339">
        <v>29700000</v>
      </c>
      <c r="L332" s="339"/>
      <c r="M332" s="339"/>
      <c r="N332" s="328">
        <f>SUBTOTAL(9,G332:M332)</f>
        <v>30000000</v>
      </c>
      <c r="O332" s="327">
        <f>IFERROR(N332/$N$18*100,"0.00")</f>
        <v>13.227149040592851</v>
      </c>
    </row>
    <row r="333" spans="1:15" ht="12.75" x14ac:dyDescent="0.2">
      <c r="A333" s="326">
        <v>2</v>
      </c>
      <c r="B333" s="325">
        <v>3</v>
      </c>
      <c r="C333" s="325">
        <v>9</v>
      </c>
      <c r="D333" s="325">
        <v>4</v>
      </c>
      <c r="E333" s="325"/>
      <c r="F333" s="324" t="s">
        <v>249</v>
      </c>
      <c r="G333" s="323">
        <f t="shared" ref="G333:O333" si="138">+G334</f>
        <v>0</v>
      </c>
      <c r="H333" s="323">
        <f t="shared" si="138"/>
        <v>0</v>
      </c>
      <c r="I333" s="323">
        <f t="shared" si="138"/>
        <v>0</v>
      </c>
      <c r="J333" s="323">
        <f t="shared" si="138"/>
        <v>0</v>
      </c>
      <c r="K333" s="323">
        <f t="shared" si="138"/>
        <v>0</v>
      </c>
      <c r="L333" s="323">
        <f t="shared" si="138"/>
        <v>0</v>
      </c>
      <c r="M333" s="323">
        <f t="shared" si="138"/>
        <v>0</v>
      </c>
      <c r="N333" s="323">
        <f t="shared" si="138"/>
        <v>0</v>
      </c>
      <c r="O333" s="322">
        <f t="shared" si="138"/>
        <v>0</v>
      </c>
    </row>
    <row r="334" spans="1:15" ht="12.75" x14ac:dyDescent="0.2">
      <c r="A334" s="331">
        <v>2</v>
      </c>
      <c r="B334" s="330">
        <v>3</v>
      </c>
      <c r="C334" s="330">
        <v>9</v>
      </c>
      <c r="D334" s="330">
        <v>4</v>
      </c>
      <c r="E334" s="330" t="s">
        <v>309</v>
      </c>
      <c r="F334" s="353" t="s">
        <v>249</v>
      </c>
      <c r="G334" s="323"/>
      <c r="H334" s="323"/>
      <c r="I334" s="323"/>
      <c r="J334" s="323"/>
      <c r="K334" s="323"/>
      <c r="L334" s="323"/>
      <c r="M334" s="323"/>
      <c r="N334" s="328">
        <f>SUBTOTAL(9,G334:M334)</f>
        <v>0</v>
      </c>
      <c r="O334" s="327">
        <f>IFERROR(N334/$N$18*100,"0.00")</f>
        <v>0</v>
      </c>
    </row>
    <row r="335" spans="1:15" ht="12.75" x14ac:dyDescent="0.2">
      <c r="A335" s="326">
        <v>2</v>
      </c>
      <c r="B335" s="325">
        <v>3</v>
      </c>
      <c r="C335" s="325">
        <v>9</v>
      </c>
      <c r="D335" s="325">
        <v>5</v>
      </c>
      <c r="E335" s="325"/>
      <c r="F335" s="324" t="s">
        <v>250</v>
      </c>
      <c r="G335" s="323">
        <f t="shared" ref="G335:O335" si="139">+G336</f>
        <v>0</v>
      </c>
      <c r="H335" s="323">
        <f t="shared" si="139"/>
        <v>0</v>
      </c>
      <c r="I335" s="323">
        <f t="shared" si="139"/>
        <v>0</v>
      </c>
      <c r="J335" s="323">
        <f t="shared" si="139"/>
        <v>0</v>
      </c>
      <c r="K335" s="323">
        <f t="shared" si="139"/>
        <v>0</v>
      </c>
      <c r="L335" s="323">
        <f t="shared" si="139"/>
        <v>0</v>
      </c>
      <c r="M335" s="323">
        <f t="shared" si="139"/>
        <v>30000</v>
      </c>
      <c r="N335" s="323">
        <f t="shared" si="139"/>
        <v>30000</v>
      </c>
      <c r="O335" s="322">
        <f t="shared" si="139"/>
        <v>1.3227149040592851E-2</v>
      </c>
    </row>
    <row r="336" spans="1:15" ht="12.75" x14ac:dyDescent="0.2">
      <c r="A336" s="331">
        <v>2</v>
      </c>
      <c r="B336" s="330">
        <v>3</v>
      </c>
      <c r="C336" s="330">
        <v>9</v>
      </c>
      <c r="D336" s="330">
        <v>5</v>
      </c>
      <c r="E336" s="330" t="s">
        <v>309</v>
      </c>
      <c r="F336" s="353" t="s">
        <v>250</v>
      </c>
      <c r="G336" s="323"/>
      <c r="H336" s="323"/>
      <c r="I336" s="323"/>
      <c r="J336" s="323"/>
      <c r="K336" s="323"/>
      <c r="L336" s="323"/>
      <c r="M336" s="339">
        <v>30000</v>
      </c>
      <c r="N336" s="328">
        <f>SUBTOTAL(9,G336:M336)</f>
        <v>30000</v>
      </c>
      <c r="O336" s="327">
        <f>IFERROR(N336/$N$18*100,"0.00")</f>
        <v>1.3227149040592851E-2</v>
      </c>
    </row>
    <row r="337" spans="1:15" ht="12.75" x14ac:dyDescent="0.2">
      <c r="A337" s="326">
        <v>2</v>
      </c>
      <c r="B337" s="325">
        <v>3</v>
      </c>
      <c r="C337" s="325">
        <v>9</v>
      </c>
      <c r="D337" s="325">
        <v>6</v>
      </c>
      <c r="E337" s="325"/>
      <c r="F337" s="324" t="s">
        <v>251</v>
      </c>
      <c r="G337" s="323">
        <f t="shared" ref="G337:O337" si="140">+G338</f>
        <v>0</v>
      </c>
      <c r="H337" s="323">
        <f t="shared" si="140"/>
        <v>0</v>
      </c>
      <c r="I337" s="323">
        <f t="shared" si="140"/>
        <v>0</v>
      </c>
      <c r="J337" s="323">
        <f t="shared" si="140"/>
        <v>0</v>
      </c>
      <c r="K337" s="323">
        <f t="shared" si="140"/>
        <v>0</v>
      </c>
      <c r="L337" s="323">
        <f t="shared" si="140"/>
        <v>0</v>
      </c>
      <c r="M337" s="323">
        <f t="shared" si="140"/>
        <v>1200000</v>
      </c>
      <c r="N337" s="323">
        <f t="shared" si="140"/>
        <v>1200000</v>
      </c>
      <c r="O337" s="322">
        <f t="shared" si="140"/>
        <v>0.52908596162371402</v>
      </c>
    </row>
    <row r="338" spans="1:15" ht="12.75" x14ac:dyDescent="0.2">
      <c r="A338" s="331">
        <v>2</v>
      </c>
      <c r="B338" s="330">
        <v>3</v>
      </c>
      <c r="C338" s="330">
        <v>9</v>
      </c>
      <c r="D338" s="330">
        <v>6</v>
      </c>
      <c r="E338" s="330" t="s">
        <v>309</v>
      </c>
      <c r="F338" s="353" t="s">
        <v>251</v>
      </c>
      <c r="G338" s="328"/>
      <c r="H338" s="328"/>
      <c r="I338" s="328"/>
      <c r="J338" s="328"/>
      <c r="K338" s="328"/>
      <c r="L338" s="328"/>
      <c r="M338" s="339">
        <v>1200000</v>
      </c>
      <c r="N338" s="328">
        <f>SUBTOTAL(9,G338:M338)</f>
        <v>1200000</v>
      </c>
      <c r="O338" s="327">
        <f>IFERROR(N338/$N$18*100,"0.00")</f>
        <v>0.52908596162371402</v>
      </c>
    </row>
    <row r="339" spans="1:15" ht="12.75" x14ac:dyDescent="0.2">
      <c r="A339" s="326">
        <v>2</v>
      </c>
      <c r="B339" s="325">
        <v>3</v>
      </c>
      <c r="C339" s="325">
        <v>9</v>
      </c>
      <c r="D339" s="325">
        <v>7</v>
      </c>
      <c r="E339" s="325"/>
      <c r="F339" s="324" t="s">
        <v>393</v>
      </c>
      <c r="G339" s="323">
        <f t="shared" ref="G339:O339" si="141">+G340</f>
        <v>0</v>
      </c>
      <c r="H339" s="323">
        <f t="shared" si="141"/>
        <v>0</v>
      </c>
      <c r="I339" s="323">
        <f t="shared" si="141"/>
        <v>0</v>
      </c>
      <c r="J339" s="323">
        <f t="shared" si="141"/>
        <v>0</v>
      </c>
      <c r="K339" s="323">
        <f t="shared" si="141"/>
        <v>0</v>
      </c>
      <c r="L339" s="323">
        <f t="shared" si="141"/>
        <v>0</v>
      </c>
      <c r="M339" s="323">
        <f t="shared" si="141"/>
        <v>0</v>
      </c>
      <c r="N339" s="323">
        <f t="shared" si="141"/>
        <v>0</v>
      </c>
      <c r="O339" s="322">
        <f t="shared" si="141"/>
        <v>0</v>
      </c>
    </row>
    <row r="340" spans="1:15" ht="12.75" x14ac:dyDescent="0.2">
      <c r="A340" s="331">
        <v>2</v>
      </c>
      <c r="B340" s="330">
        <v>3</v>
      </c>
      <c r="C340" s="330">
        <v>9</v>
      </c>
      <c r="D340" s="330">
        <v>7</v>
      </c>
      <c r="E340" s="330" t="s">
        <v>309</v>
      </c>
      <c r="F340" s="353" t="s">
        <v>393</v>
      </c>
      <c r="G340" s="323"/>
      <c r="H340" s="323"/>
      <c r="I340" s="323"/>
      <c r="J340" s="323"/>
      <c r="K340" s="323"/>
      <c r="L340" s="323"/>
      <c r="M340" s="323"/>
      <c r="N340" s="328">
        <f>SUBTOTAL(9,G340:M340)</f>
        <v>0</v>
      </c>
      <c r="O340" s="327">
        <f>IFERROR(N340/$N$18*100,"0.00")</f>
        <v>0</v>
      </c>
    </row>
    <row r="341" spans="1:15" ht="12.75" x14ac:dyDescent="0.2">
      <c r="A341" s="326">
        <v>2</v>
      </c>
      <c r="B341" s="325">
        <v>3</v>
      </c>
      <c r="C341" s="325">
        <v>9</v>
      </c>
      <c r="D341" s="325">
        <v>8</v>
      </c>
      <c r="E341" s="325"/>
      <c r="F341" s="324" t="s">
        <v>252</v>
      </c>
      <c r="G341" s="323">
        <f t="shared" ref="G341:O341" si="142">+G342</f>
        <v>0</v>
      </c>
      <c r="H341" s="323">
        <f t="shared" si="142"/>
        <v>0</v>
      </c>
      <c r="I341" s="323">
        <f t="shared" si="142"/>
        <v>0</v>
      </c>
      <c r="J341" s="323">
        <f t="shared" si="142"/>
        <v>0</v>
      </c>
      <c r="K341" s="323">
        <f t="shared" si="142"/>
        <v>0</v>
      </c>
      <c r="L341" s="323">
        <f t="shared" si="142"/>
        <v>0</v>
      </c>
      <c r="M341" s="323">
        <f t="shared" si="142"/>
        <v>200000</v>
      </c>
      <c r="N341" s="323">
        <f t="shared" si="142"/>
        <v>200000</v>
      </c>
      <c r="O341" s="322">
        <f t="shared" si="142"/>
        <v>8.8180993603952332E-2</v>
      </c>
    </row>
    <row r="342" spans="1:15" ht="12.75" x14ac:dyDescent="0.2">
      <c r="A342" s="331">
        <v>2</v>
      </c>
      <c r="B342" s="330">
        <v>3</v>
      </c>
      <c r="C342" s="330">
        <v>9</v>
      </c>
      <c r="D342" s="330">
        <v>8</v>
      </c>
      <c r="E342" s="330" t="s">
        <v>309</v>
      </c>
      <c r="F342" s="353" t="s">
        <v>252</v>
      </c>
      <c r="G342" s="323"/>
      <c r="H342" s="323"/>
      <c r="I342" s="323"/>
      <c r="J342" s="323"/>
      <c r="K342" s="323"/>
      <c r="L342" s="323"/>
      <c r="M342" s="339">
        <v>200000</v>
      </c>
      <c r="N342" s="328">
        <f>SUBTOTAL(9,G342:M342)</f>
        <v>200000</v>
      </c>
      <c r="O342" s="327">
        <f>IFERROR(N342/$N$18*100,"0.00")</f>
        <v>8.8180993603952332E-2</v>
      </c>
    </row>
    <row r="343" spans="1:15" ht="12.75" x14ac:dyDescent="0.2">
      <c r="A343" s="326">
        <v>2</v>
      </c>
      <c r="B343" s="325">
        <v>3</v>
      </c>
      <c r="C343" s="325">
        <v>9</v>
      </c>
      <c r="D343" s="325">
        <v>9</v>
      </c>
      <c r="E343" s="325"/>
      <c r="F343" s="324" t="s">
        <v>253</v>
      </c>
      <c r="G343" s="323">
        <f t="shared" ref="G343:O343" si="143">+G344</f>
        <v>0</v>
      </c>
      <c r="H343" s="323">
        <f t="shared" si="143"/>
        <v>0</v>
      </c>
      <c r="I343" s="323">
        <f t="shared" si="143"/>
        <v>0</v>
      </c>
      <c r="J343" s="323">
        <f t="shared" si="143"/>
        <v>0</v>
      </c>
      <c r="K343" s="323">
        <f t="shared" si="143"/>
        <v>0</v>
      </c>
      <c r="L343" s="323">
        <f t="shared" si="143"/>
        <v>0</v>
      </c>
      <c r="M343" s="323">
        <f t="shared" si="143"/>
        <v>400000</v>
      </c>
      <c r="N343" s="323">
        <f t="shared" si="143"/>
        <v>400000</v>
      </c>
      <c r="O343" s="322">
        <f t="shared" si="143"/>
        <v>0.17636198720790466</v>
      </c>
    </row>
    <row r="344" spans="1:15" ht="12.75" x14ac:dyDescent="0.2">
      <c r="A344" s="331">
        <v>2</v>
      </c>
      <c r="B344" s="330">
        <v>3</v>
      </c>
      <c r="C344" s="330">
        <v>9</v>
      </c>
      <c r="D344" s="330">
        <v>9</v>
      </c>
      <c r="E344" s="330" t="s">
        <v>309</v>
      </c>
      <c r="F344" s="353" t="s">
        <v>253</v>
      </c>
      <c r="G344" s="328"/>
      <c r="H344" s="328"/>
      <c r="I344" s="328"/>
      <c r="J344" s="328"/>
      <c r="K344" s="328"/>
      <c r="L344" s="328"/>
      <c r="M344" s="339">
        <v>400000</v>
      </c>
      <c r="N344" s="328">
        <f>SUBTOTAL(9,G344:M344)</f>
        <v>400000</v>
      </c>
      <c r="O344" s="327">
        <f>IFERROR(N344/$N$18*100,"0.00")</f>
        <v>0.17636198720790466</v>
      </c>
    </row>
    <row r="345" spans="1:15" ht="12.75" x14ac:dyDescent="0.2">
      <c r="A345" s="345">
        <v>2</v>
      </c>
      <c r="B345" s="344">
        <v>4</v>
      </c>
      <c r="C345" s="343"/>
      <c r="D345" s="343"/>
      <c r="E345" s="343"/>
      <c r="F345" s="342" t="s">
        <v>394</v>
      </c>
      <c r="G345" s="341">
        <f t="shared" ref="G345:N345" si="144">+G346+G362+G373+G378+G387+G394</f>
        <v>0</v>
      </c>
      <c r="H345" s="341">
        <f t="shared" si="144"/>
        <v>0</v>
      </c>
      <c r="I345" s="341">
        <f t="shared" si="144"/>
        <v>0</v>
      </c>
      <c r="J345" s="341">
        <f t="shared" si="144"/>
        <v>0</v>
      </c>
      <c r="K345" s="341">
        <f t="shared" si="144"/>
        <v>100000</v>
      </c>
      <c r="L345" s="341">
        <f t="shared" si="144"/>
        <v>0</v>
      </c>
      <c r="M345" s="341">
        <f t="shared" si="144"/>
        <v>15000</v>
      </c>
      <c r="N345" s="341">
        <f t="shared" si="144"/>
        <v>115000</v>
      </c>
      <c r="O345" s="340">
        <v>5.6093677875709284E-2</v>
      </c>
    </row>
    <row r="346" spans="1:15" ht="12.75" x14ac:dyDescent="0.2">
      <c r="A346" s="336">
        <v>2</v>
      </c>
      <c r="B346" s="335">
        <v>4</v>
      </c>
      <c r="C346" s="335">
        <v>1</v>
      </c>
      <c r="D346" s="335"/>
      <c r="E346" s="335"/>
      <c r="F346" s="334" t="s">
        <v>395</v>
      </c>
      <c r="G346" s="333">
        <f t="shared" ref="G346:N346" si="145">+G347+G351+G355+G358+G360</f>
        <v>0</v>
      </c>
      <c r="H346" s="333">
        <f t="shared" si="145"/>
        <v>0</v>
      </c>
      <c r="I346" s="333">
        <f t="shared" si="145"/>
        <v>0</v>
      </c>
      <c r="J346" s="333">
        <f t="shared" si="145"/>
        <v>0</v>
      </c>
      <c r="K346" s="333">
        <f t="shared" si="145"/>
        <v>100000</v>
      </c>
      <c r="L346" s="333">
        <f t="shared" si="145"/>
        <v>0</v>
      </c>
      <c r="M346" s="333">
        <f t="shared" si="145"/>
        <v>15000</v>
      </c>
      <c r="N346" s="333">
        <f t="shared" si="145"/>
        <v>115000</v>
      </c>
      <c r="O346" s="332">
        <v>5.6093677875709284E-2</v>
      </c>
    </row>
    <row r="347" spans="1:15" ht="12.75" x14ac:dyDescent="0.2">
      <c r="A347" s="326">
        <v>2</v>
      </c>
      <c r="B347" s="325">
        <v>4</v>
      </c>
      <c r="C347" s="325">
        <v>1</v>
      </c>
      <c r="D347" s="325">
        <v>1</v>
      </c>
      <c r="E347" s="325"/>
      <c r="F347" s="324" t="s">
        <v>396</v>
      </c>
      <c r="G347" s="323">
        <f t="shared" ref="G347:O347" si="146">+G348+G349+G350</f>
        <v>0</v>
      </c>
      <c r="H347" s="323">
        <f t="shared" si="146"/>
        <v>0</v>
      </c>
      <c r="I347" s="323">
        <f t="shared" si="146"/>
        <v>0</v>
      </c>
      <c r="J347" s="323">
        <f t="shared" si="146"/>
        <v>0</v>
      </c>
      <c r="K347" s="323">
        <f t="shared" si="146"/>
        <v>0</v>
      </c>
      <c r="L347" s="323">
        <f t="shared" si="146"/>
        <v>0</v>
      </c>
      <c r="M347" s="323">
        <f t="shared" si="146"/>
        <v>0</v>
      </c>
      <c r="N347" s="323">
        <f t="shared" si="146"/>
        <v>0</v>
      </c>
      <c r="O347" s="322">
        <f t="shared" si="146"/>
        <v>0</v>
      </c>
    </row>
    <row r="348" spans="1:15" ht="12.75" x14ac:dyDescent="0.2">
      <c r="A348" s="331">
        <v>2</v>
      </c>
      <c r="B348" s="330">
        <v>4</v>
      </c>
      <c r="C348" s="330">
        <v>1</v>
      </c>
      <c r="D348" s="330">
        <v>1</v>
      </c>
      <c r="E348" s="330" t="s">
        <v>309</v>
      </c>
      <c r="F348" s="329" t="s">
        <v>397</v>
      </c>
      <c r="G348" s="328"/>
      <c r="H348" s="328"/>
      <c r="I348" s="328"/>
      <c r="J348" s="328"/>
      <c r="K348" s="328"/>
      <c r="L348" s="328"/>
      <c r="M348" s="328"/>
      <c r="N348" s="328">
        <f>SUBTOTAL(9,G348:M348)</f>
        <v>0</v>
      </c>
      <c r="O348" s="327">
        <f>IFERROR(N348/$N$18*100,"0.00")</f>
        <v>0</v>
      </c>
    </row>
    <row r="349" spans="1:15" ht="12.75" x14ac:dyDescent="0.2">
      <c r="A349" s="331">
        <v>2</v>
      </c>
      <c r="B349" s="330">
        <v>4</v>
      </c>
      <c r="C349" s="330">
        <v>1</v>
      </c>
      <c r="D349" s="330">
        <v>1</v>
      </c>
      <c r="E349" s="330" t="s">
        <v>310</v>
      </c>
      <c r="F349" s="329" t="s">
        <v>398</v>
      </c>
      <c r="G349" s="328"/>
      <c r="H349" s="328"/>
      <c r="I349" s="328"/>
      <c r="J349" s="328"/>
      <c r="K349" s="328"/>
      <c r="L349" s="328"/>
      <c r="M349" s="328"/>
      <c r="N349" s="328">
        <f>SUBTOTAL(9,G349:M349)</f>
        <v>0</v>
      </c>
      <c r="O349" s="327">
        <f>IFERROR(N349/$N$18*100,"0.00")</f>
        <v>0</v>
      </c>
    </row>
    <row r="350" spans="1:15" ht="12.75" x14ac:dyDescent="0.2">
      <c r="A350" s="331">
        <v>2</v>
      </c>
      <c r="B350" s="330">
        <v>4</v>
      </c>
      <c r="C350" s="330">
        <v>1</v>
      </c>
      <c r="D350" s="330">
        <v>1</v>
      </c>
      <c r="E350" s="330" t="s">
        <v>311</v>
      </c>
      <c r="F350" s="329" t="s">
        <v>399</v>
      </c>
      <c r="G350" s="323"/>
      <c r="H350" s="323"/>
      <c r="I350" s="323"/>
      <c r="J350" s="323"/>
      <c r="K350" s="323"/>
      <c r="L350" s="323"/>
      <c r="M350" s="323"/>
      <c r="N350" s="328">
        <f>SUBTOTAL(9,G350:M350)</f>
        <v>0</v>
      </c>
      <c r="O350" s="327">
        <f>IFERROR(N350/$N$18*100,"0.00")</f>
        <v>0</v>
      </c>
    </row>
    <row r="351" spans="1:15" ht="12.75" x14ac:dyDescent="0.2">
      <c r="A351" s="326">
        <v>2</v>
      </c>
      <c r="B351" s="325">
        <v>4</v>
      </c>
      <c r="C351" s="325">
        <v>1</v>
      </c>
      <c r="D351" s="325">
        <v>2</v>
      </c>
      <c r="E351" s="325"/>
      <c r="F351" s="324" t="s">
        <v>400</v>
      </c>
      <c r="G351" s="323">
        <f t="shared" ref="G351:O351" si="147">+G352+G353+G354</f>
        <v>0</v>
      </c>
      <c r="H351" s="323">
        <f t="shared" si="147"/>
        <v>0</v>
      </c>
      <c r="I351" s="323">
        <f t="shared" si="147"/>
        <v>0</v>
      </c>
      <c r="J351" s="323">
        <f t="shared" si="147"/>
        <v>0</v>
      </c>
      <c r="K351" s="323">
        <f t="shared" si="147"/>
        <v>100000</v>
      </c>
      <c r="L351" s="323">
        <f t="shared" si="147"/>
        <v>0</v>
      </c>
      <c r="M351" s="323">
        <f t="shared" si="147"/>
        <v>15000</v>
      </c>
      <c r="N351" s="323">
        <f t="shared" si="147"/>
        <v>115000</v>
      </c>
      <c r="O351" s="322">
        <f t="shared" si="147"/>
        <v>5.0704071322272594E-2</v>
      </c>
    </row>
    <row r="352" spans="1:15" ht="12.75" x14ac:dyDescent="0.2">
      <c r="A352" s="363">
        <v>2</v>
      </c>
      <c r="B352" s="330">
        <v>4</v>
      </c>
      <c r="C352" s="330">
        <v>1</v>
      </c>
      <c r="D352" s="330">
        <v>2</v>
      </c>
      <c r="E352" s="330" t="s">
        <v>309</v>
      </c>
      <c r="F352" s="329" t="s">
        <v>401</v>
      </c>
      <c r="G352" s="328"/>
      <c r="H352" s="328"/>
      <c r="I352" s="328"/>
      <c r="J352" s="339"/>
      <c r="K352" s="339"/>
      <c r="L352" s="339"/>
      <c r="M352" s="339">
        <v>15000</v>
      </c>
      <c r="N352" s="328">
        <f>SUBTOTAL(9,G352:M352)</f>
        <v>15000</v>
      </c>
      <c r="O352" s="327">
        <f>IFERROR(N352/$N$18*100,"0.00")</f>
        <v>6.6135745202964254E-3</v>
      </c>
    </row>
    <row r="353" spans="1:15" ht="12.75" x14ac:dyDescent="0.2">
      <c r="A353" s="331">
        <v>2</v>
      </c>
      <c r="B353" s="330">
        <v>4</v>
      </c>
      <c r="C353" s="330">
        <v>1</v>
      </c>
      <c r="D353" s="330">
        <v>2</v>
      </c>
      <c r="E353" s="330" t="s">
        <v>310</v>
      </c>
      <c r="F353" s="329" t="s">
        <v>402</v>
      </c>
      <c r="G353" s="328"/>
      <c r="H353" s="328"/>
      <c r="I353" s="328"/>
      <c r="J353" s="339"/>
      <c r="K353" s="339">
        <v>100000</v>
      </c>
      <c r="L353" s="339"/>
      <c r="M353" s="339"/>
      <c r="N353" s="328">
        <f>SUBTOTAL(9,G353:M353)</f>
        <v>100000</v>
      </c>
      <c r="O353" s="327">
        <f>IFERROR(N353/$N$18*100,"0.00")</f>
        <v>4.4090496801976166E-2</v>
      </c>
    </row>
    <row r="354" spans="1:15" ht="12.75" x14ac:dyDescent="0.2">
      <c r="A354" s="331">
        <v>2</v>
      </c>
      <c r="B354" s="330">
        <v>4</v>
      </c>
      <c r="C354" s="330">
        <v>1</v>
      </c>
      <c r="D354" s="330">
        <v>2</v>
      </c>
      <c r="E354" s="330" t="s">
        <v>311</v>
      </c>
      <c r="F354" s="329" t="s">
        <v>403</v>
      </c>
      <c r="G354" s="323"/>
      <c r="H354" s="323"/>
      <c r="I354" s="323"/>
      <c r="J354" s="362"/>
      <c r="K354" s="362"/>
      <c r="L354" s="362"/>
      <c r="M354" s="362"/>
      <c r="N354" s="328">
        <f>SUBTOTAL(9,G354:M354)</f>
        <v>0</v>
      </c>
      <c r="O354" s="327">
        <f>IFERROR(N354/$N$18*100,"0.00")</f>
        <v>0</v>
      </c>
    </row>
    <row r="355" spans="1:15" ht="12.75" x14ac:dyDescent="0.2">
      <c r="A355" s="326">
        <v>2</v>
      </c>
      <c r="B355" s="325">
        <v>4</v>
      </c>
      <c r="C355" s="325">
        <v>1</v>
      </c>
      <c r="D355" s="325">
        <v>4</v>
      </c>
      <c r="E355" s="330"/>
      <c r="F355" s="337" t="s">
        <v>404</v>
      </c>
      <c r="G355" s="323">
        <f t="shared" ref="G355:O355" si="148">+G356+G357</f>
        <v>0</v>
      </c>
      <c r="H355" s="323">
        <f t="shared" si="148"/>
        <v>0</v>
      </c>
      <c r="I355" s="323">
        <f t="shared" si="148"/>
        <v>0</v>
      </c>
      <c r="J355" s="323">
        <f t="shared" si="148"/>
        <v>0</v>
      </c>
      <c r="K355" s="323">
        <f t="shared" si="148"/>
        <v>0</v>
      </c>
      <c r="L355" s="323">
        <f t="shared" si="148"/>
        <v>0</v>
      </c>
      <c r="M355" s="323">
        <f t="shared" si="148"/>
        <v>0</v>
      </c>
      <c r="N355" s="323">
        <f t="shared" si="148"/>
        <v>0</v>
      </c>
      <c r="O355" s="322">
        <f t="shared" si="148"/>
        <v>0</v>
      </c>
    </row>
    <row r="356" spans="1:15" ht="12.75" x14ac:dyDescent="0.2">
      <c r="A356" s="357">
        <v>2</v>
      </c>
      <c r="B356" s="356">
        <v>4</v>
      </c>
      <c r="C356" s="356">
        <v>1</v>
      </c>
      <c r="D356" s="356">
        <v>4</v>
      </c>
      <c r="E356" s="330" t="s">
        <v>309</v>
      </c>
      <c r="F356" s="355" t="s">
        <v>405</v>
      </c>
      <c r="G356" s="328"/>
      <c r="H356" s="328"/>
      <c r="I356" s="328"/>
      <c r="J356" s="328"/>
      <c r="K356" s="328"/>
      <c r="L356" s="328"/>
      <c r="M356" s="328"/>
      <c r="N356" s="328">
        <f>SUBTOTAL(9,G356:M356)</f>
        <v>0</v>
      </c>
      <c r="O356" s="327">
        <f>IFERROR(N356/$N$18*100,"0.00")</f>
        <v>0</v>
      </c>
    </row>
    <row r="357" spans="1:15" ht="12.75" x14ac:dyDescent="0.2">
      <c r="A357" s="331">
        <v>2</v>
      </c>
      <c r="B357" s="330">
        <v>4</v>
      </c>
      <c r="C357" s="330">
        <v>1</v>
      </c>
      <c r="D357" s="330">
        <v>4</v>
      </c>
      <c r="E357" s="330" t="s">
        <v>310</v>
      </c>
      <c r="F357" s="329" t="s">
        <v>406</v>
      </c>
      <c r="G357" s="323"/>
      <c r="H357" s="323"/>
      <c r="I357" s="323"/>
      <c r="J357" s="323"/>
      <c r="K357" s="323"/>
      <c r="L357" s="323"/>
      <c r="M357" s="323"/>
      <c r="N357" s="328">
        <f>SUBTOTAL(9,G357:M357)</f>
        <v>0</v>
      </c>
      <c r="O357" s="327">
        <f>IFERROR(N357/$N$18*100,"0.00")</f>
        <v>0</v>
      </c>
    </row>
    <row r="358" spans="1:15" ht="12.75" x14ac:dyDescent="0.2">
      <c r="A358" s="338">
        <v>2</v>
      </c>
      <c r="B358" s="325">
        <v>4</v>
      </c>
      <c r="C358" s="325">
        <v>1</v>
      </c>
      <c r="D358" s="325">
        <v>5</v>
      </c>
      <c r="E358" s="325"/>
      <c r="F358" s="337" t="s">
        <v>407</v>
      </c>
      <c r="G358" s="323">
        <f t="shared" ref="G358:N358" si="149">+G359</f>
        <v>0</v>
      </c>
      <c r="H358" s="323">
        <f t="shared" si="149"/>
        <v>0</v>
      </c>
      <c r="I358" s="323">
        <f t="shared" si="149"/>
        <v>0</v>
      </c>
      <c r="J358" s="323">
        <f t="shared" si="149"/>
        <v>0</v>
      </c>
      <c r="K358" s="323">
        <f t="shared" si="149"/>
        <v>0</v>
      </c>
      <c r="L358" s="323">
        <f t="shared" si="149"/>
        <v>0</v>
      </c>
      <c r="M358" s="323">
        <f t="shared" si="149"/>
        <v>0</v>
      </c>
      <c r="N358" s="323">
        <f t="shared" si="149"/>
        <v>0</v>
      </c>
      <c r="O358" s="346">
        <v>0</v>
      </c>
    </row>
    <row r="359" spans="1:15" ht="12.75" x14ac:dyDescent="0.2">
      <c r="A359" s="331">
        <v>2</v>
      </c>
      <c r="B359" s="330">
        <v>4</v>
      </c>
      <c r="C359" s="330">
        <v>1</v>
      </c>
      <c r="D359" s="330">
        <v>5</v>
      </c>
      <c r="E359" s="330" t="s">
        <v>309</v>
      </c>
      <c r="F359" s="329" t="s">
        <v>407</v>
      </c>
      <c r="G359" s="323"/>
      <c r="H359" s="323"/>
      <c r="I359" s="323"/>
      <c r="J359" s="323"/>
      <c r="K359" s="323"/>
      <c r="L359" s="323"/>
      <c r="M359" s="323"/>
      <c r="N359" s="328">
        <f>SUBTOTAL(9,G359:M359)</f>
        <v>0</v>
      </c>
      <c r="O359" s="327">
        <f>IFERROR(N359/$N$18*100,"0.00")</f>
        <v>0</v>
      </c>
    </row>
    <row r="360" spans="1:15" ht="12.75" x14ac:dyDescent="0.2">
      <c r="A360" s="326">
        <v>2</v>
      </c>
      <c r="B360" s="325">
        <v>4</v>
      </c>
      <c r="C360" s="325">
        <v>1</v>
      </c>
      <c r="D360" s="325">
        <v>6</v>
      </c>
      <c r="E360" s="330"/>
      <c r="F360" s="337" t="s">
        <v>408</v>
      </c>
      <c r="G360" s="323">
        <f t="shared" ref="G360:O360" si="150">+G361</f>
        <v>0</v>
      </c>
      <c r="H360" s="323">
        <f t="shared" si="150"/>
        <v>0</v>
      </c>
      <c r="I360" s="323">
        <f t="shared" si="150"/>
        <v>0</v>
      </c>
      <c r="J360" s="323">
        <f t="shared" si="150"/>
        <v>0</v>
      </c>
      <c r="K360" s="323">
        <f t="shared" si="150"/>
        <v>0</v>
      </c>
      <c r="L360" s="323">
        <f t="shared" si="150"/>
        <v>0</v>
      </c>
      <c r="M360" s="323">
        <f t="shared" si="150"/>
        <v>0</v>
      </c>
      <c r="N360" s="323">
        <f t="shared" si="150"/>
        <v>0</v>
      </c>
      <c r="O360" s="322">
        <f t="shared" si="150"/>
        <v>0</v>
      </c>
    </row>
    <row r="361" spans="1:15" ht="12.75" x14ac:dyDescent="0.2">
      <c r="A361" s="331">
        <v>2</v>
      </c>
      <c r="B361" s="330">
        <v>4</v>
      </c>
      <c r="C361" s="330">
        <v>1</v>
      </c>
      <c r="D361" s="330">
        <v>6</v>
      </c>
      <c r="E361" s="330" t="s">
        <v>309</v>
      </c>
      <c r="F361" s="329" t="s">
        <v>409</v>
      </c>
      <c r="G361" s="323"/>
      <c r="H361" s="323"/>
      <c r="I361" s="323"/>
      <c r="J361" s="323"/>
      <c r="K361" s="323"/>
      <c r="L361" s="323"/>
      <c r="M361" s="323"/>
      <c r="N361" s="328">
        <f>SUBTOTAL(9,G361:M361)</f>
        <v>0</v>
      </c>
      <c r="O361" s="327">
        <f>IFERROR(N361/$N$18*100,"0.00")</f>
        <v>0</v>
      </c>
    </row>
    <row r="362" spans="1:15" ht="12.75" x14ac:dyDescent="0.2">
      <c r="A362" s="336">
        <v>2</v>
      </c>
      <c r="B362" s="335">
        <v>4</v>
      </c>
      <c r="C362" s="335">
        <v>2</v>
      </c>
      <c r="D362" s="335"/>
      <c r="E362" s="335"/>
      <c r="F362" s="334" t="s">
        <v>410</v>
      </c>
      <c r="G362" s="333">
        <f t="shared" ref="G362:N362" si="151">+G363+G365+G369</f>
        <v>0</v>
      </c>
      <c r="H362" s="333">
        <f t="shared" si="151"/>
        <v>0</v>
      </c>
      <c r="I362" s="333">
        <f t="shared" si="151"/>
        <v>0</v>
      </c>
      <c r="J362" s="333">
        <f t="shared" si="151"/>
        <v>0</v>
      </c>
      <c r="K362" s="333">
        <f t="shared" si="151"/>
        <v>0</v>
      </c>
      <c r="L362" s="333">
        <f t="shared" si="151"/>
        <v>0</v>
      </c>
      <c r="M362" s="333">
        <f t="shared" si="151"/>
        <v>0</v>
      </c>
      <c r="N362" s="333">
        <f t="shared" si="151"/>
        <v>0</v>
      </c>
      <c r="O362" s="332">
        <v>0</v>
      </c>
    </row>
    <row r="363" spans="1:15" ht="12.75" x14ac:dyDescent="0.2">
      <c r="A363" s="326">
        <v>2</v>
      </c>
      <c r="B363" s="325">
        <v>4</v>
      </c>
      <c r="C363" s="325">
        <v>2</v>
      </c>
      <c r="D363" s="325">
        <v>1</v>
      </c>
      <c r="E363" s="330"/>
      <c r="F363" s="324" t="s">
        <v>411</v>
      </c>
      <c r="G363" s="323">
        <f t="shared" ref="G363:O363" si="152">+G364</f>
        <v>0</v>
      </c>
      <c r="H363" s="323">
        <f t="shared" si="152"/>
        <v>0</v>
      </c>
      <c r="I363" s="323">
        <f t="shared" si="152"/>
        <v>0</v>
      </c>
      <c r="J363" s="323">
        <f t="shared" si="152"/>
        <v>0</v>
      </c>
      <c r="K363" s="323">
        <f t="shared" si="152"/>
        <v>0</v>
      </c>
      <c r="L363" s="323">
        <f t="shared" si="152"/>
        <v>0</v>
      </c>
      <c r="M363" s="323">
        <f t="shared" si="152"/>
        <v>0</v>
      </c>
      <c r="N363" s="323">
        <f t="shared" si="152"/>
        <v>0</v>
      </c>
      <c r="O363" s="322">
        <f t="shared" si="152"/>
        <v>0</v>
      </c>
    </row>
    <row r="364" spans="1:15" ht="12.75" x14ac:dyDescent="0.2">
      <c r="A364" s="347">
        <v>2</v>
      </c>
      <c r="B364" s="330">
        <v>4</v>
      </c>
      <c r="C364" s="330">
        <v>2</v>
      </c>
      <c r="D364" s="330">
        <v>1</v>
      </c>
      <c r="E364" s="330" t="s">
        <v>309</v>
      </c>
      <c r="F364" s="329" t="s">
        <v>412</v>
      </c>
      <c r="G364" s="323"/>
      <c r="H364" s="323"/>
      <c r="I364" s="323"/>
      <c r="J364" s="323"/>
      <c r="K364" s="323"/>
      <c r="L364" s="323"/>
      <c r="M364" s="323"/>
      <c r="N364" s="328">
        <f>SUBTOTAL(9,G364:M364)</f>
        <v>0</v>
      </c>
      <c r="O364" s="327">
        <f>IFERROR(N364/$N$18*100,"0.00")</f>
        <v>0</v>
      </c>
    </row>
    <row r="365" spans="1:15" ht="12.75" x14ac:dyDescent="0.2">
      <c r="A365" s="326">
        <v>2</v>
      </c>
      <c r="B365" s="325">
        <v>4</v>
      </c>
      <c r="C365" s="325">
        <v>2</v>
      </c>
      <c r="D365" s="325">
        <v>2</v>
      </c>
      <c r="E365" s="330"/>
      <c r="F365" s="337" t="s">
        <v>413</v>
      </c>
      <c r="G365" s="323">
        <f t="shared" ref="G365:N365" si="153">+G366+G367+G368</f>
        <v>0</v>
      </c>
      <c r="H365" s="323">
        <f t="shared" si="153"/>
        <v>0</v>
      </c>
      <c r="I365" s="323">
        <f t="shared" si="153"/>
        <v>0</v>
      </c>
      <c r="J365" s="323">
        <f t="shared" si="153"/>
        <v>0</v>
      </c>
      <c r="K365" s="323">
        <f t="shared" si="153"/>
        <v>0</v>
      </c>
      <c r="L365" s="323">
        <f t="shared" si="153"/>
        <v>0</v>
      </c>
      <c r="M365" s="323">
        <f t="shared" si="153"/>
        <v>0</v>
      </c>
      <c r="N365" s="323">
        <f t="shared" si="153"/>
        <v>0</v>
      </c>
      <c r="O365" s="346">
        <v>0</v>
      </c>
    </row>
    <row r="366" spans="1:15" ht="22.5" x14ac:dyDescent="0.2">
      <c r="A366" s="347">
        <v>2</v>
      </c>
      <c r="B366" s="330">
        <v>4</v>
      </c>
      <c r="C366" s="330">
        <v>2</v>
      </c>
      <c r="D366" s="330">
        <v>2</v>
      </c>
      <c r="E366" s="330" t="s">
        <v>309</v>
      </c>
      <c r="F366" s="329" t="s">
        <v>414</v>
      </c>
      <c r="G366" s="323"/>
      <c r="H366" s="323"/>
      <c r="I366" s="323"/>
      <c r="J366" s="323"/>
      <c r="K366" s="323"/>
      <c r="L366" s="323"/>
      <c r="M366" s="323"/>
      <c r="N366" s="328">
        <f>SUBTOTAL(9,G366:M366)</f>
        <v>0</v>
      </c>
      <c r="O366" s="327">
        <f>IFERROR(N366/$N$18*100,"0.00")</f>
        <v>0</v>
      </c>
    </row>
    <row r="367" spans="1:15" ht="22.5" x14ac:dyDescent="0.2">
      <c r="A367" s="347">
        <v>2</v>
      </c>
      <c r="B367" s="330">
        <v>4</v>
      </c>
      <c r="C367" s="330">
        <v>2</v>
      </c>
      <c r="D367" s="330">
        <v>2</v>
      </c>
      <c r="E367" s="330" t="s">
        <v>310</v>
      </c>
      <c r="F367" s="329" t="s">
        <v>415</v>
      </c>
      <c r="G367" s="323"/>
      <c r="H367" s="323"/>
      <c r="I367" s="323"/>
      <c r="J367" s="323"/>
      <c r="K367" s="323"/>
      <c r="L367" s="323"/>
      <c r="M367" s="323"/>
      <c r="N367" s="328">
        <f>SUBTOTAL(9,G367:M367)</f>
        <v>0</v>
      </c>
      <c r="O367" s="327">
        <f>IFERROR(N367/$N$18*100,"0.00")</f>
        <v>0</v>
      </c>
    </row>
    <row r="368" spans="1:15" ht="22.5" x14ac:dyDescent="0.2">
      <c r="A368" s="347">
        <v>2</v>
      </c>
      <c r="B368" s="330">
        <v>4</v>
      </c>
      <c r="C368" s="330">
        <v>2</v>
      </c>
      <c r="D368" s="330">
        <v>2</v>
      </c>
      <c r="E368" s="330" t="s">
        <v>311</v>
      </c>
      <c r="F368" s="329" t="s">
        <v>416</v>
      </c>
      <c r="G368" s="323"/>
      <c r="H368" s="323"/>
      <c r="I368" s="323"/>
      <c r="J368" s="323"/>
      <c r="K368" s="323"/>
      <c r="L368" s="323"/>
      <c r="M368" s="323"/>
      <c r="N368" s="328">
        <f>SUBTOTAL(9,G368:M368)</f>
        <v>0</v>
      </c>
      <c r="O368" s="327">
        <f>IFERROR(N368/$N$18*100,"0.00")</f>
        <v>0</v>
      </c>
    </row>
    <row r="369" spans="1:15" ht="12.75" x14ac:dyDescent="0.2">
      <c r="A369" s="324">
        <v>2</v>
      </c>
      <c r="B369" s="325">
        <v>4</v>
      </c>
      <c r="C369" s="325">
        <v>2</v>
      </c>
      <c r="D369" s="325">
        <v>3</v>
      </c>
      <c r="E369" s="325"/>
      <c r="F369" s="337" t="s">
        <v>417</v>
      </c>
      <c r="G369" s="323">
        <f t="shared" ref="G369:O369" si="154">G370+G371+G372</f>
        <v>0</v>
      </c>
      <c r="H369" s="323">
        <f t="shared" si="154"/>
        <v>0</v>
      </c>
      <c r="I369" s="323">
        <f t="shared" si="154"/>
        <v>0</v>
      </c>
      <c r="J369" s="323">
        <f t="shared" si="154"/>
        <v>0</v>
      </c>
      <c r="K369" s="323">
        <f t="shared" si="154"/>
        <v>0</v>
      </c>
      <c r="L369" s="323">
        <f t="shared" si="154"/>
        <v>0</v>
      </c>
      <c r="M369" s="323">
        <f t="shared" si="154"/>
        <v>0</v>
      </c>
      <c r="N369" s="323">
        <f t="shared" si="154"/>
        <v>0</v>
      </c>
      <c r="O369" s="361">
        <f t="shared" si="154"/>
        <v>0</v>
      </c>
    </row>
    <row r="370" spans="1:15" ht="22.5" x14ac:dyDescent="0.2">
      <c r="A370" s="353">
        <v>2</v>
      </c>
      <c r="B370" s="330">
        <v>4</v>
      </c>
      <c r="C370" s="330">
        <v>2</v>
      </c>
      <c r="D370" s="330">
        <v>3</v>
      </c>
      <c r="E370" s="330" t="s">
        <v>309</v>
      </c>
      <c r="F370" s="329" t="s">
        <v>418</v>
      </c>
      <c r="G370" s="328"/>
      <c r="H370" s="328"/>
      <c r="I370" s="328"/>
      <c r="J370" s="328"/>
      <c r="K370" s="328"/>
      <c r="L370" s="328"/>
      <c r="M370" s="328"/>
      <c r="N370" s="328">
        <f>SUBTOTAL(9,G370:M370)</f>
        <v>0</v>
      </c>
      <c r="O370" s="327">
        <f>IFERROR(N370/$N$18*100,"0.00")</f>
        <v>0</v>
      </c>
    </row>
    <row r="371" spans="1:15" ht="12.75" x14ac:dyDescent="0.2">
      <c r="A371" s="353">
        <v>2</v>
      </c>
      <c r="B371" s="330">
        <v>4</v>
      </c>
      <c r="C371" s="330">
        <v>2</v>
      </c>
      <c r="D371" s="330">
        <v>3</v>
      </c>
      <c r="E371" s="330" t="s">
        <v>310</v>
      </c>
      <c r="F371" s="329" t="s">
        <v>419</v>
      </c>
      <c r="G371" s="328"/>
      <c r="H371" s="328"/>
      <c r="I371" s="328"/>
      <c r="J371" s="328"/>
      <c r="K371" s="328"/>
      <c r="L371" s="328"/>
      <c r="M371" s="328"/>
      <c r="N371" s="328">
        <f>SUBTOTAL(9,G371:M371)</f>
        <v>0</v>
      </c>
      <c r="O371" s="327">
        <f>IFERROR(N371/$N$18*100,"0.00")</f>
        <v>0</v>
      </c>
    </row>
    <row r="372" spans="1:15" ht="22.5" x14ac:dyDescent="0.2">
      <c r="A372" s="353">
        <v>2</v>
      </c>
      <c r="B372" s="330">
        <v>4</v>
      </c>
      <c r="C372" s="330">
        <v>2</v>
      </c>
      <c r="D372" s="330">
        <v>3</v>
      </c>
      <c r="E372" s="330" t="s">
        <v>311</v>
      </c>
      <c r="F372" s="329" t="s">
        <v>420</v>
      </c>
      <c r="G372" s="328"/>
      <c r="H372" s="328"/>
      <c r="I372" s="328"/>
      <c r="J372" s="328"/>
      <c r="K372" s="328"/>
      <c r="L372" s="328"/>
      <c r="M372" s="328"/>
      <c r="N372" s="328">
        <f>SUBTOTAL(9,G372:M372)</f>
        <v>0</v>
      </c>
      <c r="O372" s="327">
        <f>IFERROR(N372/$N$18*100,"0.00")</f>
        <v>0</v>
      </c>
    </row>
    <row r="373" spans="1:15" ht="12.75" x14ac:dyDescent="0.2">
      <c r="A373" s="336">
        <v>2</v>
      </c>
      <c r="B373" s="335">
        <v>4</v>
      </c>
      <c r="C373" s="335">
        <v>4</v>
      </c>
      <c r="D373" s="335"/>
      <c r="E373" s="335"/>
      <c r="F373" s="334" t="s">
        <v>421</v>
      </c>
      <c r="G373" s="333">
        <f t="shared" ref="G373:N373" si="155">+G374</f>
        <v>0</v>
      </c>
      <c r="H373" s="333">
        <f t="shared" si="155"/>
        <v>0</v>
      </c>
      <c r="I373" s="333">
        <f t="shared" si="155"/>
        <v>0</v>
      </c>
      <c r="J373" s="333">
        <f t="shared" si="155"/>
        <v>0</v>
      </c>
      <c r="K373" s="333">
        <f t="shared" si="155"/>
        <v>0</v>
      </c>
      <c r="L373" s="333">
        <f t="shared" si="155"/>
        <v>0</v>
      </c>
      <c r="M373" s="333">
        <f t="shared" si="155"/>
        <v>0</v>
      </c>
      <c r="N373" s="333">
        <f t="shared" si="155"/>
        <v>0</v>
      </c>
      <c r="O373" s="332">
        <v>0</v>
      </c>
    </row>
    <row r="374" spans="1:15" ht="12.75" x14ac:dyDescent="0.2">
      <c r="A374" s="324">
        <v>2</v>
      </c>
      <c r="B374" s="325">
        <v>4</v>
      </c>
      <c r="C374" s="325">
        <v>4</v>
      </c>
      <c r="D374" s="325">
        <v>1</v>
      </c>
      <c r="E374" s="325"/>
      <c r="F374" s="337" t="s">
        <v>422</v>
      </c>
      <c r="G374" s="323">
        <f t="shared" ref="G374:O374" si="156">+G375+G376+G377</f>
        <v>0</v>
      </c>
      <c r="H374" s="323">
        <f t="shared" si="156"/>
        <v>0</v>
      </c>
      <c r="I374" s="323">
        <f t="shared" si="156"/>
        <v>0</v>
      </c>
      <c r="J374" s="323">
        <f t="shared" si="156"/>
        <v>0</v>
      </c>
      <c r="K374" s="323">
        <f t="shared" si="156"/>
        <v>0</v>
      </c>
      <c r="L374" s="323">
        <f t="shared" si="156"/>
        <v>0</v>
      </c>
      <c r="M374" s="323">
        <f t="shared" si="156"/>
        <v>0</v>
      </c>
      <c r="N374" s="323">
        <f t="shared" si="156"/>
        <v>0</v>
      </c>
      <c r="O374" s="361">
        <f t="shared" si="156"/>
        <v>0</v>
      </c>
    </row>
    <row r="375" spans="1:15" ht="22.5" x14ac:dyDescent="0.2">
      <c r="A375" s="353">
        <v>2</v>
      </c>
      <c r="B375" s="330">
        <v>4</v>
      </c>
      <c r="C375" s="330">
        <v>4</v>
      </c>
      <c r="D375" s="330">
        <v>1</v>
      </c>
      <c r="E375" s="330" t="s">
        <v>309</v>
      </c>
      <c r="F375" s="329" t="s">
        <v>423</v>
      </c>
      <c r="G375" s="328"/>
      <c r="H375" s="328"/>
      <c r="I375" s="328"/>
      <c r="J375" s="328"/>
      <c r="K375" s="328"/>
      <c r="L375" s="328"/>
      <c r="M375" s="328"/>
      <c r="N375" s="328">
        <f>SUBTOTAL(9,G375:M375)</f>
        <v>0</v>
      </c>
      <c r="O375" s="327">
        <f>IFERROR(N375/$N$18*100,"0.00")</f>
        <v>0</v>
      </c>
    </row>
    <row r="376" spans="1:15" ht="12.75" x14ac:dyDescent="0.2">
      <c r="A376" s="353">
        <v>2</v>
      </c>
      <c r="B376" s="330">
        <v>4</v>
      </c>
      <c r="C376" s="330">
        <v>4</v>
      </c>
      <c r="D376" s="330">
        <v>1</v>
      </c>
      <c r="E376" s="330" t="s">
        <v>310</v>
      </c>
      <c r="F376" s="329" t="s">
        <v>424</v>
      </c>
      <c r="G376" s="328"/>
      <c r="H376" s="328"/>
      <c r="I376" s="328"/>
      <c r="J376" s="328"/>
      <c r="K376" s="328"/>
      <c r="L376" s="328"/>
      <c r="M376" s="328"/>
      <c r="N376" s="328">
        <f>SUBTOTAL(9,G376:M376)</f>
        <v>0</v>
      </c>
      <c r="O376" s="327">
        <f>IFERROR(N376/$N$18*100,"0.00")</f>
        <v>0</v>
      </c>
    </row>
    <row r="377" spans="1:15" ht="22.5" x14ac:dyDescent="0.2">
      <c r="A377" s="353">
        <v>2</v>
      </c>
      <c r="B377" s="330">
        <v>4</v>
      </c>
      <c r="C377" s="330">
        <v>4</v>
      </c>
      <c r="D377" s="330">
        <v>1</v>
      </c>
      <c r="E377" s="330" t="s">
        <v>311</v>
      </c>
      <c r="F377" s="329" t="s">
        <v>425</v>
      </c>
      <c r="G377" s="328"/>
      <c r="H377" s="328"/>
      <c r="I377" s="328"/>
      <c r="J377" s="328"/>
      <c r="K377" s="328"/>
      <c r="L377" s="328"/>
      <c r="M377" s="328"/>
      <c r="N377" s="328">
        <f>SUBTOTAL(9,G377:M377)</f>
        <v>0</v>
      </c>
      <c r="O377" s="327">
        <f>IFERROR(N377/$N$18*100,"0.00")</f>
        <v>0</v>
      </c>
    </row>
    <row r="378" spans="1:15" ht="12.75" x14ac:dyDescent="0.2">
      <c r="A378" s="336">
        <v>2</v>
      </c>
      <c r="B378" s="335">
        <v>4</v>
      </c>
      <c r="C378" s="335">
        <v>6</v>
      </c>
      <c r="D378" s="335"/>
      <c r="E378" s="335"/>
      <c r="F378" s="334" t="s">
        <v>426</v>
      </c>
      <c r="G378" s="333">
        <f t="shared" ref="G378:N378" si="157">+G379+G381+G383+G385</f>
        <v>0</v>
      </c>
      <c r="H378" s="333">
        <f t="shared" si="157"/>
        <v>0</v>
      </c>
      <c r="I378" s="333">
        <f t="shared" si="157"/>
        <v>0</v>
      </c>
      <c r="J378" s="333">
        <f t="shared" si="157"/>
        <v>0</v>
      </c>
      <c r="K378" s="333">
        <f t="shared" si="157"/>
        <v>0</v>
      </c>
      <c r="L378" s="333">
        <f t="shared" si="157"/>
        <v>0</v>
      </c>
      <c r="M378" s="333">
        <f t="shared" si="157"/>
        <v>0</v>
      </c>
      <c r="N378" s="333">
        <f t="shared" si="157"/>
        <v>0</v>
      </c>
      <c r="O378" s="332">
        <v>0</v>
      </c>
    </row>
    <row r="379" spans="1:15" ht="12.75" x14ac:dyDescent="0.2">
      <c r="A379" s="338">
        <v>2</v>
      </c>
      <c r="B379" s="325">
        <v>4</v>
      </c>
      <c r="C379" s="325">
        <v>6</v>
      </c>
      <c r="D379" s="325">
        <v>1</v>
      </c>
      <c r="E379" s="325"/>
      <c r="F379" s="337" t="s">
        <v>427</v>
      </c>
      <c r="G379" s="323">
        <f t="shared" ref="G379:O379" si="158">+G380</f>
        <v>0</v>
      </c>
      <c r="H379" s="323">
        <f t="shared" si="158"/>
        <v>0</v>
      </c>
      <c r="I379" s="323">
        <f t="shared" si="158"/>
        <v>0</v>
      </c>
      <c r="J379" s="323">
        <f t="shared" si="158"/>
        <v>0</v>
      </c>
      <c r="K379" s="323">
        <f t="shared" si="158"/>
        <v>0</v>
      </c>
      <c r="L379" s="323">
        <f t="shared" si="158"/>
        <v>0</v>
      </c>
      <c r="M379" s="323">
        <f t="shared" si="158"/>
        <v>0</v>
      </c>
      <c r="N379" s="323">
        <f t="shared" si="158"/>
        <v>0</v>
      </c>
      <c r="O379" s="322">
        <f t="shared" si="158"/>
        <v>0</v>
      </c>
    </row>
    <row r="380" spans="1:15" ht="12.75" x14ac:dyDescent="0.2">
      <c r="A380" s="331">
        <v>2</v>
      </c>
      <c r="B380" s="330">
        <v>4</v>
      </c>
      <c r="C380" s="330">
        <v>6</v>
      </c>
      <c r="D380" s="330">
        <v>1</v>
      </c>
      <c r="E380" s="330" t="s">
        <v>309</v>
      </c>
      <c r="F380" s="329" t="s">
        <v>427</v>
      </c>
      <c r="G380" s="323"/>
      <c r="H380" s="323"/>
      <c r="I380" s="323"/>
      <c r="J380" s="323"/>
      <c r="K380" s="323"/>
      <c r="L380" s="323"/>
      <c r="M380" s="323"/>
      <c r="N380" s="328">
        <f>SUBTOTAL(9,G380:M380)</f>
        <v>0</v>
      </c>
      <c r="O380" s="327">
        <f>IFERROR(N380/$N$18*100,"0.00")</f>
        <v>0</v>
      </c>
    </row>
    <row r="381" spans="1:15" ht="12.75" x14ac:dyDescent="0.2">
      <c r="A381" s="360">
        <v>2</v>
      </c>
      <c r="B381" s="351">
        <v>4</v>
      </c>
      <c r="C381" s="351">
        <v>6</v>
      </c>
      <c r="D381" s="351">
        <v>2</v>
      </c>
      <c r="E381" s="351"/>
      <c r="F381" s="359" t="s">
        <v>428</v>
      </c>
      <c r="G381" s="349">
        <f t="shared" ref="G381:N381" si="159">+G382</f>
        <v>0</v>
      </c>
      <c r="H381" s="349">
        <f t="shared" si="159"/>
        <v>0</v>
      </c>
      <c r="I381" s="349">
        <f t="shared" si="159"/>
        <v>0</v>
      </c>
      <c r="J381" s="349">
        <f t="shared" si="159"/>
        <v>0</v>
      </c>
      <c r="K381" s="349">
        <f t="shared" si="159"/>
        <v>0</v>
      </c>
      <c r="L381" s="349">
        <f t="shared" si="159"/>
        <v>0</v>
      </c>
      <c r="M381" s="349">
        <f t="shared" si="159"/>
        <v>0</v>
      </c>
      <c r="N381" s="349">
        <f t="shared" si="159"/>
        <v>0</v>
      </c>
      <c r="O381" s="358">
        <v>0</v>
      </c>
    </row>
    <row r="382" spans="1:15" ht="12.75" x14ac:dyDescent="0.2">
      <c r="A382" s="331">
        <v>2</v>
      </c>
      <c r="B382" s="330">
        <v>4</v>
      </c>
      <c r="C382" s="330">
        <v>6</v>
      </c>
      <c r="D382" s="330">
        <v>2</v>
      </c>
      <c r="E382" s="330" t="s">
        <v>309</v>
      </c>
      <c r="F382" s="329" t="s">
        <v>428</v>
      </c>
      <c r="G382" s="323"/>
      <c r="H382" s="323"/>
      <c r="I382" s="323"/>
      <c r="J382" s="323"/>
      <c r="K382" s="323"/>
      <c r="L382" s="323"/>
      <c r="M382" s="323"/>
      <c r="N382" s="328">
        <f>SUBTOTAL(9,G382:M382)</f>
        <v>0</v>
      </c>
      <c r="O382" s="327">
        <f>IFERROR(N382/$N$18*100,"0.00")</f>
        <v>0</v>
      </c>
    </row>
    <row r="383" spans="1:15" ht="12.75" x14ac:dyDescent="0.2">
      <c r="A383" s="338">
        <v>2</v>
      </c>
      <c r="B383" s="325">
        <v>4</v>
      </c>
      <c r="C383" s="325">
        <v>6</v>
      </c>
      <c r="D383" s="325">
        <v>3</v>
      </c>
      <c r="E383" s="330"/>
      <c r="F383" s="337" t="s">
        <v>429</v>
      </c>
      <c r="G383" s="323">
        <f t="shared" ref="G383:N383" si="160">+G384</f>
        <v>0</v>
      </c>
      <c r="H383" s="323">
        <f t="shared" si="160"/>
        <v>0</v>
      </c>
      <c r="I383" s="323">
        <f t="shared" si="160"/>
        <v>0</v>
      </c>
      <c r="J383" s="323">
        <f t="shared" si="160"/>
        <v>0</v>
      </c>
      <c r="K383" s="323">
        <f t="shared" si="160"/>
        <v>0</v>
      </c>
      <c r="L383" s="323">
        <f t="shared" si="160"/>
        <v>0</v>
      </c>
      <c r="M383" s="323">
        <f t="shared" si="160"/>
        <v>0</v>
      </c>
      <c r="N383" s="323">
        <f t="shared" si="160"/>
        <v>0</v>
      </c>
      <c r="O383" s="346">
        <v>0</v>
      </c>
    </row>
    <row r="384" spans="1:15" ht="12.75" x14ac:dyDescent="0.2">
      <c r="A384" s="331">
        <v>2</v>
      </c>
      <c r="B384" s="330">
        <v>4</v>
      </c>
      <c r="C384" s="330">
        <v>6</v>
      </c>
      <c r="D384" s="330">
        <v>3</v>
      </c>
      <c r="E384" s="330" t="s">
        <v>309</v>
      </c>
      <c r="F384" s="329" t="s">
        <v>429</v>
      </c>
      <c r="G384" s="323"/>
      <c r="H384" s="323"/>
      <c r="I384" s="323"/>
      <c r="J384" s="323"/>
      <c r="K384" s="323"/>
      <c r="L384" s="323"/>
      <c r="M384" s="323"/>
      <c r="N384" s="328">
        <f>SUBTOTAL(9,G384:M384)</f>
        <v>0</v>
      </c>
      <c r="O384" s="327">
        <f>IFERROR(N384/$N$18*100,"0.00")</f>
        <v>0</v>
      </c>
    </row>
    <row r="385" spans="1:15" ht="12.75" x14ac:dyDescent="0.2">
      <c r="A385" s="338">
        <v>2</v>
      </c>
      <c r="B385" s="325">
        <v>4</v>
      </c>
      <c r="C385" s="325">
        <v>6</v>
      </c>
      <c r="D385" s="325">
        <v>4</v>
      </c>
      <c r="E385" s="325"/>
      <c r="F385" s="337" t="s">
        <v>430</v>
      </c>
      <c r="G385" s="323">
        <f t="shared" ref="G385:N385" si="161">+G386</f>
        <v>0</v>
      </c>
      <c r="H385" s="323">
        <f t="shared" si="161"/>
        <v>0</v>
      </c>
      <c r="I385" s="323">
        <f t="shared" si="161"/>
        <v>0</v>
      </c>
      <c r="J385" s="323">
        <f t="shared" si="161"/>
        <v>0</v>
      </c>
      <c r="K385" s="323">
        <f t="shared" si="161"/>
        <v>0</v>
      </c>
      <c r="L385" s="323">
        <f t="shared" si="161"/>
        <v>0</v>
      </c>
      <c r="M385" s="323">
        <f t="shared" si="161"/>
        <v>0</v>
      </c>
      <c r="N385" s="323">
        <f t="shared" si="161"/>
        <v>0</v>
      </c>
      <c r="O385" s="346">
        <v>0</v>
      </c>
    </row>
    <row r="386" spans="1:15" ht="12.75" x14ac:dyDescent="0.2">
      <c r="A386" s="331">
        <v>2</v>
      </c>
      <c r="B386" s="330">
        <v>4</v>
      </c>
      <c r="C386" s="330">
        <v>6</v>
      </c>
      <c r="D386" s="330">
        <v>4</v>
      </c>
      <c r="E386" s="330" t="s">
        <v>309</v>
      </c>
      <c r="F386" s="329" t="s">
        <v>430</v>
      </c>
      <c r="G386" s="323"/>
      <c r="H386" s="323"/>
      <c r="I386" s="323"/>
      <c r="J386" s="323"/>
      <c r="K386" s="323"/>
      <c r="L386" s="323"/>
      <c r="M386" s="323"/>
      <c r="N386" s="328">
        <f>SUBTOTAL(9,G386:M386)</f>
        <v>0</v>
      </c>
      <c r="O386" s="327">
        <f>IFERROR(N386/$N$18*100,"0.00")</f>
        <v>0</v>
      </c>
    </row>
    <row r="387" spans="1:15" ht="12.75" x14ac:dyDescent="0.2">
      <c r="A387" s="336">
        <v>2</v>
      </c>
      <c r="B387" s="335">
        <v>4</v>
      </c>
      <c r="C387" s="335">
        <v>7</v>
      </c>
      <c r="D387" s="335"/>
      <c r="E387" s="335"/>
      <c r="F387" s="334" t="s">
        <v>431</v>
      </c>
      <c r="G387" s="333">
        <f t="shared" ref="G387:N387" si="162">+G388+G390+G392</f>
        <v>0</v>
      </c>
      <c r="H387" s="333">
        <f t="shared" si="162"/>
        <v>0</v>
      </c>
      <c r="I387" s="333">
        <f t="shared" si="162"/>
        <v>0</v>
      </c>
      <c r="J387" s="333">
        <f t="shared" si="162"/>
        <v>0</v>
      </c>
      <c r="K387" s="333">
        <f t="shared" si="162"/>
        <v>0</v>
      </c>
      <c r="L387" s="333">
        <f t="shared" si="162"/>
        <v>0</v>
      </c>
      <c r="M387" s="333">
        <f t="shared" si="162"/>
        <v>0</v>
      </c>
      <c r="N387" s="333">
        <f t="shared" si="162"/>
        <v>0</v>
      </c>
      <c r="O387" s="332">
        <v>0</v>
      </c>
    </row>
    <row r="388" spans="1:15" ht="22.5" x14ac:dyDescent="0.2">
      <c r="A388" s="326">
        <v>2</v>
      </c>
      <c r="B388" s="325">
        <v>4</v>
      </c>
      <c r="C388" s="325">
        <v>7</v>
      </c>
      <c r="D388" s="325">
        <v>1</v>
      </c>
      <c r="E388" s="325"/>
      <c r="F388" s="337" t="s">
        <v>432</v>
      </c>
      <c r="G388" s="323">
        <f t="shared" ref="G388:O388" si="163">+G389</f>
        <v>0</v>
      </c>
      <c r="H388" s="323">
        <f t="shared" si="163"/>
        <v>0</v>
      </c>
      <c r="I388" s="323">
        <f t="shared" si="163"/>
        <v>0</v>
      </c>
      <c r="J388" s="323">
        <f t="shared" si="163"/>
        <v>0</v>
      </c>
      <c r="K388" s="323">
        <f t="shared" si="163"/>
        <v>0</v>
      </c>
      <c r="L388" s="323">
        <f t="shared" si="163"/>
        <v>0</v>
      </c>
      <c r="M388" s="323">
        <f t="shared" si="163"/>
        <v>0</v>
      </c>
      <c r="N388" s="323">
        <f t="shared" si="163"/>
        <v>0</v>
      </c>
      <c r="O388" s="322">
        <f t="shared" si="163"/>
        <v>0</v>
      </c>
    </row>
    <row r="389" spans="1:15" ht="12.75" x14ac:dyDescent="0.2">
      <c r="A389" s="331">
        <v>2</v>
      </c>
      <c r="B389" s="330">
        <v>4</v>
      </c>
      <c r="C389" s="330">
        <v>7</v>
      </c>
      <c r="D389" s="330">
        <v>1</v>
      </c>
      <c r="E389" s="330" t="s">
        <v>309</v>
      </c>
      <c r="F389" s="329" t="s">
        <v>433</v>
      </c>
      <c r="G389" s="323"/>
      <c r="H389" s="323"/>
      <c r="I389" s="323"/>
      <c r="J389" s="323"/>
      <c r="K389" s="323"/>
      <c r="L389" s="323"/>
      <c r="M389" s="323"/>
      <c r="N389" s="328">
        <f>SUBTOTAL(9,G389:M389)</f>
        <v>0</v>
      </c>
      <c r="O389" s="327">
        <f>IFERROR(N389/$N$18*100,"0.00")</f>
        <v>0</v>
      </c>
    </row>
    <row r="390" spans="1:15" ht="12.75" x14ac:dyDescent="0.2">
      <c r="A390" s="338">
        <v>2</v>
      </c>
      <c r="B390" s="325">
        <v>4</v>
      </c>
      <c r="C390" s="325">
        <v>7</v>
      </c>
      <c r="D390" s="325">
        <v>2</v>
      </c>
      <c r="E390" s="325"/>
      <c r="F390" s="337" t="s">
        <v>434</v>
      </c>
      <c r="G390" s="323">
        <f t="shared" ref="G390:N390" si="164">+G391</f>
        <v>0</v>
      </c>
      <c r="H390" s="323">
        <f t="shared" si="164"/>
        <v>0</v>
      </c>
      <c r="I390" s="323">
        <f t="shared" si="164"/>
        <v>0</v>
      </c>
      <c r="J390" s="323">
        <f t="shared" si="164"/>
        <v>0</v>
      </c>
      <c r="K390" s="323">
        <f t="shared" si="164"/>
        <v>0</v>
      </c>
      <c r="L390" s="323">
        <f t="shared" si="164"/>
        <v>0</v>
      </c>
      <c r="M390" s="323">
        <f t="shared" si="164"/>
        <v>0</v>
      </c>
      <c r="N390" s="323">
        <f t="shared" si="164"/>
        <v>0</v>
      </c>
      <c r="O390" s="346">
        <v>0</v>
      </c>
    </row>
    <row r="391" spans="1:15" ht="12.75" x14ac:dyDescent="0.2">
      <c r="A391" s="331">
        <v>2</v>
      </c>
      <c r="B391" s="330">
        <v>4</v>
      </c>
      <c r="C391" s="330">
        <v>7</v>
      </c>
      <c r="D391" s="330">
        <v>2</v>
      </c>
      <c r="E391" s="330" t="s">
        <v>309</v>
      </c>
      <c r="F391" s="329" t="s">
        <v>435</v>
      </c>
      <c r="G391" s="323"/>
      <c r="H391" s="323"/>
      <c r="I391" s="323"/>
      <c r="J391" s="323"/>
      <c r="K391" s="323"/>
      <c r="L391" s="323"/>
      <c r="M391" s="323"/>
      <c r="N391" s="328">
        <f>SUBTOTAL(9,G391:M391)</f>
        <v>0</v>
      </c>
      <c r="O391" s="327">
        <f>IFERROR(N391/$N$18*100,"0.00")</f>
        <v>0</v>
      </c>
    </row>
    <row r="392" spans="1:15" ht="12.75" x14ac:dyDescent="0.2">
      <c r="A392" s="338">
        <v>2</v>
      </c>
      <c r="B392" s="325">
        <v>4</v>
      </c>
      <c r="C392" s="325">
        <v>7</v>
      </c>
      <c r="D392" s="325">
        <v>3</v>
      </c>
      <c r="E392" s="325"/>
      <c r="F392" s="337" t="s">
        <v>436</v>
      </c>
      <c r="G392" s="323">
        <f t="shared" ref="G392:N392" si="165">+G393</f>
        <v>0</v>
      </c>
      <c r="H392" s="323">
        <f t="shared" si="165"/>
        <v>0</v>
      </c>
      <c r="I392" s="323">
        <f t="shared" si="165"/>
        <v>0</v>
      </c>
      <c r="J392" s="323">
        <f t="shared" si="165"/>
        <v>0</v>
      </c>
      <c r="K392" s="323">
        <f t="shared" si="165"/>
        <v>0</v>
      </c>
      <c r="L392" s="323">
        <f t="shared" si="165"/>
        <v>0</v>
      </c>
      <c r="M392" s="323">
        <f t="shared" si="165"/>
        <v>0</v>
      </c>
      <c r="N392" s="323">
        <f t="shared" si="165"/>
        <v>0</v>
      </c>
      <c r="O392" s="346">
        <v>0</v>
      </c>
    </row>
    <row r="393" spans="1:15" ht="12.75" x14ac:dyDescent="0.2">
      <c r="A393" s="331">
        <v>2</v>
      </c>
      <c r="B393" s="330">
        <v>4</v>
      </c>
      <c r="C393" s="330">
        <v>7</v>
      </c>
      <c r="D393" s="330">
        <v>3</v>
      </c>
      <c r="E393" s="330" t="s">
        <v>309</v>
      </c>
      <c r="F393" s="329" t="s">
        <v>436</v>
      </c>
      <c r="G393" s="323"/>
      <c r="H393" s="323"/>
      <c r="I393" s="323"/>
      <c r="J393" s="323"/>
      <c r="K393" s="323"/>
      <c r="L393" s="323"/>
      <c r="M393" s="323"/>
      <c r="N393" s="328">
        <f>SUBTOTAL(9,G393:M393)</f>
        <v>0</v>
      </c>
      <c r="O393" s="327">
        <f>IFERROR(N393/$N$18*100,"0.00")</f>
        <v>0</v>
      </c>
    </row>
    <row r="394" spans="1:15" ht="12.75" x14ac:dyDescent="0.2">
      <c r="A394" s="336">
        <v>2</v>
      </c>
      <c r="B394" s="335">
        <v>4</v>
      </c>
      <c r="C394" s="335">
        <v>9</v>
      </c>
      <c r="D394" s="335"/>
      <c r="E394" s="335"/>
      <c r="F394" s="334" t="s">
        <v>437</v>
      </c>
      <c r="G394" s="333">
        <f t="shared" ref="G394:N394" si="166">+G395+G397+G399+G401</f>
        <v>0</v>
      </c>
      <c r="H394" s="333">
        <f t="shared" si="166"/>
        <v>0</v>
      </c>
      <c r="I394" s="333">
        <f t="shared" si="166"/>
        <v>0</v>
      </c>
      <c r="J394" s="333">
        <f t="shared" si="166"/>
        <v>0</v>
      </c>
      <c r="K394" s="333">
        <f t="shared" si="166"/>
        <v>0</v>
      </c>
      <c r="L394" s="333">
        <f t="shared" si="166"/>
        <v>0</v>
      </c>
      <c r="M394" s="333">
        <f t="shared" si="166"/>
        <v>0</v>
      </c>
      <c r="N394" s="333">
        <f t="shared" si="166"/>
        <v>0</v>
      </c>
      <c r="O394" s="332">
        <v>0</v>
      </c>
    </row>
    <row r="395" spans="1:15" ht="12.75" x14ac:dyDescent="0.2">
      <c r="A395" s="338">
        <v>2</v>
      </c>
      <c r="B395" s="325">
        <v>4</v>
      </c>
      <c r="C395" s="325">
        <v>9</v>
      </c>
      <c r="D395" s="325">
        <v>1</v>
      </c>
      <c r="E395" s="325"/>
      <c r="F395" s="337" t="s">
        <v>437</v>
      </c>
      <c r="G395" s="323">
        <f t="shared" ref="G395:O395" si="167">+G396</f>
        <v>0</v>
      </c>
      <c r="H395" s="323">
        <f t="shared" si="167"/>
        <v>0</v>
      </c>
      <c r="I395" s="323">
        <f t="shared" si="167"/>
        <v>0</v>
      </c>
      <c r="J395" s="323">
        <f t="shared" si="167"/>
        <v>0</v>
      </c>
      <c r="K395" s="323">
        <f t="shared" si="167"/>
        <v>0</v>
      </c>
      <c r="L395" s="323">
        <f t="shared" si="167"/>
        <v>0</v>
      </c>
      <c r="M395" s="323">
        <f t="shared" si="167"/>
        <v>0</v>
      </c>
      <c r="N395" s="323">
        <f t="shared" si="167"/>
        <v>0</v>
      </c>
      <c r="O395" s="322">
        <f t="shared" si="167"/>
        <v>0</v>
      </c>
    </row>
    <row r="396" spans="1:15" ht="12.75" x14ac:dyDescent="0.2">
      <c r="A396" s="331">
        <v>2</v>
      </c>
      <c r="B396" s="330">
        <v>4</v>
      </c>
      <c r="C396" s="330">
        <v>9</v>
      </c>
      <c r="D396" s="330">
        <v>1</v>
      </c>
      <c r="E396" s="330" t="s">
        <v>309</v>
      </c>
      <c r="F396" s="329" t="s">
        <v>437</v>
      </c>
      <c r="G396" s="323"/>
      <c r="H396" s="323"/>
      <c r="I396" s="323"/>
      <c r="J396" s="323"/>
      <c r="K396" s="323"/>
      <c r="L396" s="323"/>
      <c r="M396" s="323"/>
      <c r="N396" s="328">
        <f>SUBTOTAL(9,G396:M396)</f>
        <v>0</v>
      </c>
      <c r="O396" s="327">
        <f>IFERROR(N396/$N$18*100,"0.00")</f>
        <v>0</v>
      </c>
    </row>
    <row r="397" spans="1:15" ht="12.75" x14ac:dyDescent="0.2">
      <c r="A397" s="338">
        <v>2</v>
      </c>
      <c r="B397" s="325">
        <v>4</v>
      </c>
      <c r="C397" s="325">
        <v>9</v>
      </c>
      <c r="D397" s="325">
        <v>2</v>
      </c>
      <c r="E397" s="325"/>
      <c r="F397" s="337" t="s">
        <v>438</v>
      </c>
      <c r="G397" s="323">
        <f t="shared" ref="G397:O397" si="168">+G398</f>
        <v>0</v>
      </c>
      <c r="H397" s="323">
        <f t="shared" si="168"/>
        <v>0</v>
      </c>
      <c r="I397" s="323">
        <f t="shared" si="168"/>
        <v>0</v>
      </c>
      <c r="J397" s="323">
        <f t="shared" si="168"/>
        <v>0</v>
      </c>
      <c r="K397" s="323">
        <f t="shared" si="168"/>
        <v>0</v>
      </c>
      <c r="L397" s="323">
        <f t="shared" si="168"/>
        <v>0</v>
      </c>
      <c r="M397" s="323">
        <f t="shared" si="168"/>
        <v>0</v>
      </c>
      <c r="N397" s="323">
        <f t="shared" si="168"/>
        <v>0</v>
      </c>
      <c r="O397" s="322">
        <f t="shared" si="168"/>
        <v>0</v>
      </c>
    </row>
    <row r="398" spans="1:15" ht="12.75" x14ac:dyDescent="0.2">
      <c r="A398" s="331">
        <v>2</v>
      </c>
      <c r="B398" s="330">
        <v>4</v>
      </c>
      <c r="C398" s="330">
        <v>9</v>
      </c>
      <c r="D398" s="330">
        <v>2</v>
      </c>
      <c r="E398" s="330" t="s">
        <v>309</v>
      </c>
      <c r="F398" s="329" t="s">
        <v>438</v>
      </c>
      <c r="G398" s="323"/>
      <c r="H398" s="323"/>
      <c r="I398" s="323"/>
      <c r="J398" s="323"/>
      <c r="K398" s="323"/>
      <c r="L398" s="323"/>
      <c r="M398" s="323"/>
      <c r="N398" s="328">
        <f>SUBTOTAL(9,G398:M398)</f>
        <v>0</v>
      </c>
      <c r="O398" s="327">
        <f>IFERROR(N398/$N$18*100,"0.00")</f>
        <v>0</v>
      </c>
    </row>
    <row r="399" spans="1:15" ht="12.75" x14ac:dyDescent="0.2">
      <c r="A399" s="338">
        <v>2</v>
      </c>
      <c r="B399" s="325">
        <v>4</v>
      </c>
      <c r="C399" s="325">
        <v>9</v>
      </c>
      <c r="D399" s="325">
        <v>3</v>
      </c>
      <c r="E399" s="325"/>
      <c r="F399" s="337" t="s">
        <v>439</v>
      </c>
      <c r="G399" s="323">
        <f t="shared" ref="G399:O399" si="169">+G400</f>
        <v>0</v>
      </c>
      <c r="H399" s="323">
        <f t="shared" si="169"/>
        <v>0</v>
      </c>
      <c r="I399" s="323">
        <f t="shared" si="169"/>
        <v>0</v>
      </c>
      <c r="J399" s="323">
        <f t="shared" si="169"/>
        <v>0</v>
      </c>
      <c r="K399" s="323">
        <f t="shared" si="169"/>
        <v>0</v>
      </c>
      <c r="L399" s="323">
        <f t="shared" si="169"/>
        <v>0</v>
      </c>
      <c r="M399" s="323">
        <f t="shared" si="169"/>
        <v>0</v>
      </c>
      <c r="N399" s="323">
        <f t="shared" si="169"/>
        <v>0</v>
      </c>
      <c r="O399" s="322">
        <f t="shared" si="169"/>
        <v>0</v>
      </c>
    </row>
    <row r="400" spans="1:15" ht="12.75" x14ac:dyDescent="0.2">
      <c r="A400" s="331">
        <v>2</v>
      </c>
      <c r="B400" s="330">
        <v>4</v>
      </c>
      <c r="C400" s="330">
        <v>9</v>
      </c>
      <c r="D400" s="330">
        <v>3</v>
      </c>
      <c r="E400" s="330" t="s">
        <v>309</v>
      </c>
      <c r="F400" s="329" t="s">
        <v>439</v>
      </c>
      <c r="G400" s="323"/>
      <c r="H400" s="323"/>
      <c r="I400" s="323"/>
      <c r="J400" s="323"/>
      <c r="K400" s="323"/>
      <c r="L400" s="323"/>
      <c r="M400" s="323"/>
      <c r="N400" s="328">
        <f>SUBTOTAL(9,G400:M400)</f>
        <v>0</v>
      </c>
      <c r="O400" s="327">
        <f>IFERROR(N400/$N$18*100,"0.00")</f>
        <v>0</v>
      </c>
    </row>
    <row r="401" spans="1:17" ht="12.75" x14ac:dyDescent="0.2">
      <c r="A401" s="338">
        <v>2</v>
      </c>
      <c r="B401" s="325">
        <v>4</v>
      </c>
      <c r="C401" s="325">
        <v>9</v>
      </c>
      <c r="D401" s="325">
        <v>4</v>
      </c>
      <c r="E401" s="325"/>
      <c r="F401" s="337" t="s">
        <v>440</v>
      </c>
      <c r="G401" s="323">
        <f t="shared" ref="G401:O401" si="170">+G402</f>
        <v>0</v>
      </c>
      <c r="H401" s="323">
        <f t="shared" si="170"/>
        <v>0</v>
      </c>
      <c r="I401" s="323">
        <f t="shared" si="170"/>
        <v>0</v>
      </c>
      <c r="J401" s="323">
        <f t="shared" si="170"/>
        <v>0</v>
      </c>
      <c r="K401" s="323">
        <f t="shared" si="170"/>
        <v>0</v>
      </c>
      <c r="L401" s="323">
        <f t="shared" si="170"/>
        <v>0</v>
      </c>
      <c r="M401" s="323">
        <f t="shared" si="170"/>
        <v>0</v>
      </c>
      <c r="N401" s="323">
        <f t="shared" si="170"/>
        <v>0</v>
      </c>
      <c r="O401" s="322">
        <f t="shared" si="170"/>
        <v>0</v>
      </c>
    </row>
    <row r="402" spans="1:17" ht="12.75" x14ac:dyDescent="0.2">
      <c r="A402" s="347">
        <v>2</v>
      </c>
      <c r="B402" s="330">
        <v>4</v>
      </c>
      <c r="C402" s="330">
        <v>9</v>
      </c>
      <c r="D402" s="330">
        <v>4</v>
      </c>
      <c r="E402" s="330" t="s">
        <v>309</v>
      </c>
      <c r="F402" s="329" t="s">
        <v>440</v>
      </c>
      <c r="G402" s="323"/>
      <c r="H402" s="323"/>
      <c r="I402" s="323"/>
      <c r="J402" s="323"/>
      <c r="K402" s="323"/>
      <c r="L402" s="323"/>
      <c r="M402" s="323"/>
      <c r="N402" s="328">
        <f>SUBTOTAL(9,G402:M402)</f>
        <v>0</v>
      </c>
      <c r="O402" s="327">
        <f>IFERROR(N402/$N$18*100,"0.00")</f>
        <v>0</v>
      </c>
    </row>
    <row r="403" spans="1:17" ht="12.75" x14ac:dyDescent="0.2">
      <c r="A403" s="345">
        <v>2</v>
      </c>
      <c r="B403" s="344">
        <v>5</v>
      </c>
      <c r="C403" s="343"/>
      <c r="D403" s="343"/>
      <c r="E403" s="343"/>
      <c r="F403" s="342" t="s">
        <v>441</v>
      </c>
      <c r="G403" s="341">
        <f t="shared" ref="G403:N403" si="171">+G404+G406+G408</f>
        <v>0</v>
      </c>
      <c r="H403" s="341">
        <f t="shared" si="171"/>
        <v>0</v>
      </c>
      <c r="I403" s="341">
        <f t="shared" si="171"/>
        <v>0</v>
      </c>
      <c r="J403" s="341">
        <f t="shared" si="171"/>
        <v>0</v>
      </c>
      <c r="K403" s="341">
        <f t="shared" si="171"/>
        <v>0</v>
      </c>
      <c r="L403" s="341">
        <f t="shared" si="171"/>
        <v>0</v>
      </c>
      <c r="M403" s="341">
        <f t="shared" si="171"/>
        <v>0</v>
      </c>
      <c r="N403" s="341">
        <f t="shared" si="171"/>
        <v>0</v>
      </c>
      <c r="O403" s="340">
        <v>0</v>
      </c>
    </row>
    <row r="404" spans="1:17" ht="12.75" x14ac:dyDescent="0.2">
      <c r="A404" s="336">
        <v>2</v>
      </c>
      <c r="B404" s="335">
        <v>5</v>
      </c>
      <c r="C404" s="335">
        <v>1</v>
      </c>
      <c r="D404" s="335"/>
      <c r="E404" s="335"/>
      <c r="F404" s="334" t="s">
        <v>442</v>
      </c>
      <c r="G404" s="333">
        <f t="shared" ref="G404:N404" si="172">+G405</f>
        <v>0</v>
      </c>
      <c r="H404" s="333">
        <f t="shared" si="172"/>
        <v>0</v>
      </c>
      <c r="I404" s="333">
        <f t="shared" si="172"/>
        <v>0</v>
      </c>
      <c r="J404" s="333">
        <f t="shared" si="172"/>
        <v>0</v>
      </c>
      <c r="K404" s="333">
        <f t="shared" si="172"/>
        <v>0</v>
      </c>
      <c r="L404" s="333">
        <f t="shared" si="172"/>
        <v>0</v>
      </c>
      <c r="M404" s="333">
        <f t="shared" si="172"/>
        <v>0</v>
      </c>
      <c r="N404" s="333">
        <f t="shared" si="172"/>
        <v>0</v>
      </c>
      <c r="O404" s="332">
        <v>0</v>
      </c>
    </row>
    <row r="405" spans="1:17" ht="12.75" x14ac:dyDescent="0.2">
      <c r="A405" s="357">
        <v>2</v>
      </c>
      <c r="B405" s="356">
        <v>5</v>
      </c>
      <c r="C405" s="356">
        <v>1</v>
      </c>
      <c r="D405" s="356">
        <v>1</v>
      </c>
      <c r="E405" s="356" t="s">
        <v>309</v>
      </c>
      <c r="F405" s="355" t="s">
        <v>443</v>
      </c>
      <c r="G405" s="323"/>
      <c r="H405" s="323"/>
      <c r="I405" s="323"/>
      <c r="J405" s="323"/>
      <c r="K405" s="323"/>
      <c r="L405" s="323"/>
      <c r="M405" s="323"/>
      <c r="N405" s="328">
        <f>SUBTOTAL(9,G405:M405)</f>
        <v>0</v>
      </c>
      <c r="O405" s="327">
        <f>IFERROR(N405/$N$18*100,"0.00")</f>
        <v>0</v>
      </c>
    </row>
    <row r="406" spans="1:17" ht="12.75" x14ac:dyDescent="0.2">
      <c r="A406" s="326">
        <v>2</v>
      </c>
      <c r="B406" s="325">
        <v>5</v>
      </c>
      <c r="C406" s="325">
        <v>1</v>
      </c>
      <c r="D406" s="325">
        <v>2</v>
      </c>
      <c r="E406" s="325"/>
      <c r="F406" s="337" t="s">
        <v>444</v>
      </c>
      <c r="G406" s="323">
        <f t="shared" ref="G406:O406" si="173">+G407</f>
        <v>0</v>
      </c>
      <c r="H406" s="323">
        <f t="shared" si="173"/>
        <v>0</v>
      </c>
      <c r="I406" s="323">
        <f t="shared" si="173"/>
        <v>0</v>
      </c>
      <c r="J406" s="323">
        <f t="shared" si="173"/>
        <v>0</v>
      </c>
      <c r="K406" s="323">
        <f t="shared" si="173"/>
        <v>0</v>
      </c>
      <c r="L406" s="323">
        <f t="shared" si="173"/>
        <v>0</v>
      </c>
      <c r="M406" s="323">
        <f t="shared" si="173"/>
        <v>0</v>
      </c>
      <c r="N406" s="323">
        <f t="shared" si="173"/>
        <v>0</v>
      </c>
      <c r="O406" s="322">
        <f t="shared" si="173"/>
        <v>0</v>
      </c>
    </row>
    <row r="407" spans="1:17" ht="12.75" x14ac:dyDescent="0.2">
      <c r="A407" s="347">
        <v>2</v>
      </c>
      <c r="B407" s="330">
        <v>5</v>
      </c>
      <c r="C407" s="330">
        <v>1</v>
      </c>
      <c r="D407" s="330">
        <v>2</v>
      </c>
      <c r="E407" s="330" t="s">
        <v>309</v>
      </c>
      <c r="F407" s="329" t="s">
        <v>444</v>
      </c>
      <c r="G407" s="323"/>
      <c r="H407" s="323"/>
      <c r="I407" s="323"/>
      <c r="J407" s="323"/>
      <c r="K407" s="323"/>
      <c r="L407" s="323"/>
      <c r="M407" s="323"/>
      <c r="N407" s="328">
        <f>SUBTOTAL(9,G407:M407)</f>
        <v>0</v>
      </c>
      <c r="O407" s="327">
        <f>IFERROR(N407/$N$18*100,"0.00")</f>
        <v>0</v>
      </c>
    </row>
    <row r="408" spans="1:17" ht="12.75" x14ac:dyDescent="0.2">
      <c r="A408" s="326">
        <v>2</v>
      </c>
      <c r="B408" s="325">
        <v>5</v>
      </c>
      <c r="C408" s="325">
        <v>1</v>
      </c>
      <c r="D408" s="325">
        <v>3</v>
      </c>
      <c r="E408" s="325"/>
      <c r="F408" s="337" t="s">
        <v>445</v>
      </c>
      <c r="G408" s="323">
        <f t="shared" ref="G408:N408" si="174">+G409</f>
        <v>0</v>
      </c>
      <c r="H408" s="323">
        <f t="shared" si="174"/>
        <v>0</v>
      </c>
      <c r="I408" s="323">
        <f t="shared" si="174"/>
        <v>0</v>
      </c>
      <c r="J408" s="323">
        <f t="shared" si="174"/>
        <v>0</v>
      </c>
      <c r="K408" s="323">
        <f t="shared" si="174"/>
        <v>0</v>
      </c>
      <c r="L408" s="323">
        <f t="shared" si="174"/>
        <v>0</v>
      </c>
      <c r="M408" s="323">
        <f t="shared" si="174"/>
        <v>0</v>
      </c>
      <c r="N408" s="323">
        <f t="shared" si="174"/>
        <v>0</v>
      </c>
      <c r="O408" s="346">
        <v>0</v>
      </c>
    </row>
    <row r="409" spans="1:17" ht="12.75" x14ac:dyDescent="0.2">
      <c r="A409" s="347">
        <v>2</v>
      </c>
      <c r="B409" s="330">
        <v>5</v>
      </c>
      <c r="C409" s="330">
        <v>1</v>
      </c>
      <c r="D409" s="330">
        <v>3</v>
      </c>
      <c r="E409" s="330" t="s">
        <v>309</v>
      </c>
      <c r="F409" s="329" t="s">
        <v>445</v>
      </c>
      <c r="G409" s="323"/>
      <c r="H409" s="323"/>
      <c r="I409" s="323"/>
      <c r="J409" s="323"/>
      <c r="K409" s="323"/>
      <c r="L409" s="323"/>
      <c r="M409" s="323"/>
      <c r="N409" s="328">
        <f>SUBTOTAL(9,G409:M409)</f>
        <v>0</v>
      </c>
      <c r="O409" s="327">
        <f>IFERROR(N409/$N$18*100,"0.00")</f>
        <v>0</v>
      </c>
    </row>
    <row r="410" spans="1:17" ht="12.75" x14ac:dyDescent="0.2">
      <c r="A410" s="345">
        <v>2</v>
      </c>
      <c r="B410" s="344">
        <v>6</v>
      </c>
      <c r="C410" s="343"/>
      <c r="D410" s="343"/>
      <c r="E410" s="343"/>
      <c r="F410" s="342" t="s">
        <v>255</v>
      </c>
      <c r="G410" s="341">
        <f t="shared" ref="G410:N410" si="175">+G411+G422+G431+G440+G447+G462+G467+G486</f>
        <v>0</v>
      </c>
      <c r="H410" s="341">
        <f t="shared" si="175"/>
        <v>0</v>
      </c>
      <c r="I410" s="341">
        <f t="shared" si="175"/>
        <v>0</v>
      </c>
      <c r="J410" s="341">
        <f t="shared" si="175"/>
        <v>200000</v>
      </c>
      <c r="K410" s="341">
        <f t="shared" si="175"/>
        <v>14400000</v>
      </c>
      <c r="L410" s="341">
        <f t="shared" si="175"/>
        <v>0</v>
      </c>
      <c r="M410" s="341">
        <f t="shared" si="175"/>
        <v>8340000</v>
      </c>
      <c r="N410" s="341">
        <f t="shared" si="175"/>
        <v>22940000</v>
      </c>
      <c r="O410" s="340">
        <v>9.4334933053584145</v>
      </c>
      <c r="Q410" s="354"/>
    </row>
    <row r="411" spans="1:17" ht="12.75" x14ac:dyDescent="0.2">
      <c r="A411" s="336">
        <v>2</v>
      </c>
      <c r="B411" s="335">
        <v>6</v>
      </c>
      <c r="C411" s="335">
        <v>1</v>
      </c>
      <c r="D411" s="335"/>
      <c r="E411" s="335"/>
      <c r="F411" s="334" t="s">
        <v>256</v>
      </c>
      <c r="G411" s="333">
        <f t="shared" ref="G411:N411" si="176">+G412+G414+G416+G418+G420</f>
        <v>0</v>
      </c>
      <c r="H411" s="333">
        <f t="shared" si="176"/>
        <v>0</v>
      </c>
      <c r="I411" s="333">
        <f t="shared" si="176"/>
        <v>0</v>
      </c>
      <c r="J411" s="333">
        <f t="shared" si="176"/>
        <v>0</v>
      </c>
      <c r="K411" s="333">
        <f t="shared" si="176"/>
        <v>0</v>
      </c>
      <c r="L411" s="333">
        <f t="shared" si="176"/>
        <v>0</v>
      </c>
      <c r="M411" s="333">
        <f t="shared" si="176"/>
        <v>2540000</v>
      </c>
      <c r="N411" s="333">
        <f t="shared" si="176"/>
        <v>2540000</v>
      </c>
      <c r="O411" s="332">
        <v>0.84872173481507962</v>
      </c>
    </row>
    <row r="412" spans="1:17" ht="12.75" x14ac:dyDescent="0.2">
      <c r="A412" s="326">
        <v>2</v>
      </c>
      <c r="B412" s="325">
        <v>6</v>
      </c>
      <c r="C412" s="325">
        <v>1</v>
      </c>
      <c r="D412" s="325">
        <v>1</v>
      </c>
      <c r="E412" s="325"/>
      <c r="F412" s="324" t="s">
        <v>257</v>
      </c>
      <c r="G412" s="323">
        <f t="shared" ref="G412:O412" si="177">+G413</f>
        <v>0</v>
      </c>
      <c r="H412" s="323">
        <f t="shared" si="177"/>
        <v>0</v>
      </c>
      <c r="I412" s="323">
        <f t="shared" si="177"/>
        <v>0</v>
      </c>
      <c r="J412" s="323">
        <f t="shared" si="177"/>
        <v>0</v>
      </c>
      <c r="K412" s="323">
        <f t="shared" si="177"/>
        <v>0</v>
      </c>
      <c r="L412" s="323">
        <f t="shared" si="177"/>
        <v>0</v>
      </c>
      <c r="M412" s="323">
        <f t="shared" si="177"/>
        <v>800000</v>
      </c>
      <c r="N412" s="323">
        <f t="shared" si="177"/>
        <v>800000</v>
      </c>
      <c r="O412" s="322">
        <f t="shared" si="177"/>
        <v>0.35272397441580933</v>
      </c>
    </row>
    <row r="413" spans="1:17" ht="12.75" x14ac:dyDescent="0.2">
      <c r="A413" s="347">
        <v>2</v>
      </c>
      <c r="B413" s="330">
        <v>6</v>
      </c>
      <c r="C413" s="330">
        <v>1</v>
      </c>
      <c r="D413" s="330">
        <v>1</v>
      </c>
      <c r="E413" s="330" t="s">
        <v>309</v>
      </c>
      <c r="F413" s="329" t="s">
        <v>257</v>
      </c>
      <c r="G413" s="323"/>
      <c r="H413" s="323"/>
      <c r="I413" s="323"/>
      <c r="J413" s="323"/>
      <c r="K413" s="323"/>
      <c r="L413" s="323"/>
      <c r="M413" s="339">
        <v>800000</v>
      </c>
      <c r="N413" s="328">
        <f>SUBTOTAL(9,G413:M413)</f>
        <v>800000</v>
      </c>
      <c r="O413" s="327">
        <f>IFERROR(N413/$N$18*100,"0.00")</f>
        <v>0.35272397441580933</v>
      </c>
    </row>
    <row r="414" spans="1:17" ht="12.75" x14ac:dyDescent="0.2">
      <c r="A414" s="326">
        <v>2</v>
      </c>
      <c r="B414" s="325">
        <v>6</v>
      </c>
      <c r="C414" s="325">
        <v>1</v>
      </c>
      <c r="D414" s="325">
        <v>2</v>
      </c>
      <c r="E414" s="325"/>
      <c r="F414" s="324" t="s">
        <v>446</v>
      </c>
      <c r="G414" s="323">
        <f t="shared" ref="G414:O414" si="178">+G415</f>
        <v>0</v>
      </c>
      <c r="H414" s="323">
        <f t="shared" si="178"/>
        <v>0</v>
      </c>
      <c r="I414" s="323">
        <f t="shared" si="178"/>
        <v>0</v>
      </c>
      <c r="J414" s="323">
        <f t="shared" si="178"/>
        <v>0</v>
      </c>
      <c r="K414" s="323">
        <f t="shared" si="178"/>
        <v>0</v>
      </c>
      <c r="L414" s="323">
        <f t="shared" si="178"/>
        <v>0</v>
      </c>
      <c r="M414" s="323">
        <f t="shared" si="178"/>
        <v>40000</v>
      </c>
      <c r="N414" s="323">
        <f t="shared" si="178"/>
        <v>40000</v>
      </c>
      <c r="O414" s="322">
        <f t="shared" si="178"/>
        <v>1.7636198720790464E-2</v>
      </c>
    </row>
    <row r="415" spans="1:17" ht="12.75" x14ac:dyDescent="0.2">
      <c r="A415" s="321">
        <v>2</v>
      </c>
      <c r="B415" s="330">
        <v>6</v>
      </c>
      <c r="C415" s="330">
        <v>1</v>
      </c>
      <c r="D415" s="330">
        <v>2</v>
      </c>
      <c r="E415" s="330" t="s">
        <v>309</v>
      </c>
      <c r="F415" s="329" t="s">
        <v>446</v>
      </c>
      <c r="G415" s="323"/>
      <c r="H415" s="323"/>
      <c r="I415" s="323"/>
      <c r="J415" s="323"/>
      <c r="K415" s="323"/>
      <c r="L415" s="323"/>
      <c r="M415" s="339">
        <v>40000</v>
      </c>
      <c r="N415" s="328">
        <f>SUBTOTAL(9,G415:M415)</f>
        <v>40000</v>
      </c>
      <c r="O415" s="327">
        <f>IFERROR(N415/$N$18*100,"0.00")</f>
        <v>1.7636198720790464E-2</v>
      </c>
    </row>
    <row r="416" spans="1:17" ht="12.75" x14ac:dyDescent="0.2">
      <c r="A416" s="326">
        <v>2</v>
      </c>
      <c r="B416" s="325">
        <v>6</v>
      </c>
      <c r="C416" s="325">
        <v>1</v>
      </c>
      <c r="D416" s="325">
        <v>3</v>
      </c>
      <c r="E416" s="325"/>
      <c r="F416" s="337" t="s">
        <v>447</v>
      </c>
      <c r="G416" s="323">
        <f t="shared" ref="G416:O416" si="179">+G417</f>
        <v>0</v>
      </c>
      <c r="H416" s="323">
        <f t="shared" si="179"/>
        <v>0</v>
      </c>
      <c r="I416" s="323">
        <f t="shared" si="179"/>
        <v>0</v>
      </c>
      <c r="J416" s="323">
        <f t="shared" si="179"/>
        <v>0</v>
      </c>
      <c r="K416" s="323">
        <f t="shared" si="179"/>
        <v>0</v>
      </c>
      <c r="L416" s="323">
        <f t="shared" si="179"/>
        <v>0</v>
      </c>
      <c r="M416" s="323">
        <f t="shared" si="179"/>
        <v>1500000</v>
      </c>
      <c r="N416" s="323">
        <f t="shared" si="179"/>
        <v>1500000</v>
      </c>
      <c r="O416" s="322">
        <f t="shared" si="179"/>
        <v>0.66135745202964258</v>
      </c>
    </row>
    <row r="417" spans="1:15" ht="12.75" x14ac:dyDescent="0.2">
      <c r="A417" s="347">
        <v>2</v>
      </c>
      <c r="B417" s="330">
        <v>6</v>
      </c>
      <c r="C417" s="330">
        <v>1</v>
      </c>
      <c r="D417" s="330">
        <v>3</v>
      </c>
      <c r="E417" s="330" t="s">
        <v>309</v>
      </c>
      <c r="F417" s="329" t="s">
        <v>447</v>
      </c>
      <c r="G417" s="323"/>
      <c r="H417" s="323"/>
      <c r="I417" s="323"/>
      <c r="J417" s="323"/>
      <c r="K417" s="323"/>
      <c r="L417" s="323"/>
      <c r="M417" s="339">
        <v>1500000</v>
      </c>
      <c r="N417" s="328">
        <f>SUBTOTAL(9,G417:M417)</f>
        <v>1500000</v>
      </c>
      <c r="O417" s="327">
        <f>IFERROR(N417/$N$18*100,"0.00")</f>
        <v>0.66135745202964258</v>
      </c>
    </row>
    <row r="418" spans="1:15" ht="12.75" x14ac:dyDescent="0.2">
      <c r="A418" s="326">
        <v>2</v>
      </c>
      <c r="B418" s="325">
        <v>6</v>
      </c>
      <c r="C418" s="325">
        <v>1</v>
      </c>
      <c r="D418" s="325">
        <v>4</v>
      </c>
      <c r="E418" s="325"/>
      <c r="F418" s="324" t="s">
        <v>448</v>
      </c>
      <c r="G418" s="323">
        <f t="shared" ref="G418:O418" si="180">+G419</f>
        <v>0</v>
      </c>
      <c r="H418" s="323">
        <f t="shared" si="180"/>
        <v>0</v>
      </c>
      <c r="I418" s="323">
        <f t="shared" si="180"/>
        <v>0</v>
      </c>
      <c r="J418" s="323">
        <f t="shared" si="180"/>
        <v>0</v>
      </c>
      <c r="K418" s="323">
        <f t="shared" si="180"/>
        <v>0</v>
      </c>
      <c r="L418" s="323">
        <f t="shared" si="180"/>
        <v>0</v>
      </c>
      <c r="M418" s="323">
        <f t="shared" si="180"/>
        <v>200000</v>
      </c>
      <c r="N418" s="323">
        <f t="shared" si="180"/>
        <v>200000</v>
      </c>
      <c r="O418" s="322">
        <f t="shared" si="180"/>
        <v>8.8180993603952332E-2</v>
      </c>
    </row>
    <row r="419" spans="1:15" ht="12.75" x14ac:dyDescent="0.2">
      <c r="A419" s="347">
        <v>2</v>
      </c>
      <c r="B419" s="330">
        <v>6</v>
      </c>
      <c r="C419" s="330">
        <v>1</v>
      </c>
      <c r="D419" s="330">
        <v>4</v>
      </c>
      <c r="E419" s="330" t="s">
        <v>309</v>
      </c>
      <c r="F419" s="329" t="s">
        <v>448</v>
      </c>
      <c r="G419" s="323"/>
      <c r="H419" s="323"/>
      <c r="I419" s="323"/>
      <c r="J419" s="323"/>
      <c r="K419" s="323"/>
      <c r="L419" s="323"/>
      <c r="M419" s="339">
        <v>200000</v>
      </c>
      <c r="N419" s="328">
        <f>SUBTOTAL(9,G419:M419)</f>
        <v>200000</v>
      </c>
      <c r="O419" s="327">
        <f>IFERROR(N419/$N$18*100,"0.00")</f>
        <v>8.8180993603952332E-2</v>
      </c>
    </row>
    <row r="420" spans="1:15" ht="12.75" x14ac:dyDescent="0.2">
      <c r="A420" s="326">
        <v>2</v>
      </c>
      <c r="B420" s="325">
        <v>6</v>
      </c>
      <c r="C420" s="325">
        <v>1</v>
      </c>
      <c r="D420" s="325">
        <v>9</v>
      </c>
      <c r="E420" s="325"/>
      <c r="F420" s="324" t="s">
        <v>258</v>
      </c>
      <c r="G420" s="323">
        <f t="shared" ref="G420:O420" si="181">+G421</f>
        <v>0</v>
      </c>
      <c r="H420" s="323">
        <f t="shared" si="181"/>
        <v>0</v>
      </c>
      <c r="I420" s="323">
        <f t="shared" si="181"/>
        <v>0</v>
      </c>
      <c r="J420" s="323">
        <f t="shared" si="181"/>
        <v>0</v>
      </c>
      <c r="K420" s="323">
        <f t="shared" si="181"/>
        <v>0</v>
      </c>
      <c r="L420" s="323">
        <f t="shared" si="181"/>
        <v>0</v>
      </c>
      <c r="M420" s="323">
        <f t="shared" si="181"/>
        <v>0</v>
      </c>
      <c r="N420" s="323">
        <f t="shared" si="181"/>
        <v>0</v>
      </c>
      <c r="O420" s="322">
        <f t="shared" si="181"/>
        <v>0</v>
      </c>
    </row>
    <row r="421" spans="1:15" ht="12.75" x14ac:dyDescent="0.2">
      <c r="A421" s="347">
        <v>2</v>
      </c>
      <c r="B421" s="330">
        <v>6</v>
      </c>
      <c r="C421" s="330">
        <v>1</v>
      </c>
      <c r="D421" s="330">
        <v>9</v>
      </c>
      <c r="E421" s="330" t="s">
        <v>309</v>
      </c>
      <c r="F421" s="329" t="s">
        <v>258</v>
      </c>
      <c r="G421" s="323"/>
      <c r="H421" s="323"/>
      <c r="I421" s="323"/>
      <c r="J421" s="323"/>
      <c r="K421" s="323"/>
      <c r="L421" s="323"/>
      <c r="M421" s="323"/>
      <c r="N421" s="328">
        <f>SUBTOTAL(9,G421:M421)</f>
        <v>0</v>
      </c>
      <c r="O421" s="327">
        <f>IFERROR(N421/$N$18*100,"0.00")</f>
        <v>0</v>
      </c>
    </row>
    <row r="422" spans="1:15" ht="12.75" x14ac:dyDescent="0.2">
      <c r="A422" s="336">
        <v>2</v>
      </c>
      <c r="B422" s="335">
        <v>6</v>
      </c>
      <c r="C422" s="335">
        <v>2</v>
      </c>
      <c r="D422" s="335"/>
      <c r="E422" s="335"/>
      <c r="F422" s="334" t="s">
        <v>259</v>
      </c>
      <c r="G422" s="333">
        <f t="shared" ref="G422:N422" si="182">+G423+G425+G427+G429</f>
        <v>0</v>
      </c>
      <c r="H422" s="333">
        <f t="shared" si="182"/>
        <v>0</v>
      </c>
      <c r="I422" s="333">
        <f t="shared" si="182"/>
        <v>0</v>
      </c>
      <c r="J422" s="333">
        <f t="shared" si="182"/>
        <v>0</v>
      </c>
      <c r="K422" s="333">
        <f t="shared" si="182"/>
        <v>0</v>
      </c>
      <c r="L422" s="333">
        <f t="shared" si="182"/>
        <v>0</v>
      </c>
      <c r="M422" s="333">
        <f t="shared" si="182"/>
        <v>100000</v>
      </c>
      <c r="N422" s="333">
        <f t="shared" si="182"/>
        <v>100000</v>
      </c>
      <c r="O422" s="332">
        <v>4.8777111196268944E-2</v>
      </c>
    </row>
    <row r="423" spans="1:15" ht="12.75" x14ac:dyDescent="0.2">
      <c r="A423" s="326">
        <v>2</v>
      </c>
      <c r="B423" s="325">
        <v>6</v>
      </c>
      <c r="C423" s="325">
        <v>2</v>
      </c>
      <c r="D423" s="325">
        <v>1</v>
      </c>
      <c r="E423" s="325"/>
      <c r="F423" s="324" t="s">
        <v>449</v>
      </c>
      <c r="G423" s="323">
        <f t="shared" ref="G423:O423" si="183">+G424</f>
        <v>0</v>
      </c>
      <c r="H423" s="323">
        <f t="shared" si="183"/>
        <v>0</v>
      </c>
      <c r="I423" s="323">
        <f t="shared" si="183"/>
        <v>0</v>
      </c>
      <c r="J423" s="323">
        <f t="shared" si="183"/>
        <v>0</v>
      </c>
      <c r="K423" s="323">
        <f t="shared" si="183"/>
        <v>0</v>
      </c>
      <c r="L423" s="323">
        <f t="shared" si="183"/>
        <v>0</v>
      </c>
      <c r="M423" s="323">
        <f t="shared" si="183"/>
        <v>100000</v>
      </c>
      <c r="N423" s="323">
        <f t="shared" si="183"/>
        <v>100000</v>
      </c>
      <c r="O423" s="322">
        <f t="shared" si="183"/>
        <v>4.4090496801976166E-2</v>
      </c>
    </row>
    <row r="424" spans="1:15" ht="12.75" x14ac:dyDescent="0.2">
      <c r="A424" s="331">
        <v>2</v>
      </c>
      <c r="B424" s="330">
        <v>6</v>
      </c>
      <c r="C424" s="330">
        <v>2</v>
      </c>
      <c r="D424" s="330">
        <v>1</v>
      </c>
      <c r="E424" s="330" t="s">
        <v>309</v>
      </c>
      <c r="F424" s="329" t="s">
        <v>449</v>
      </c>
      <c r="G424" s="323"/>
      <c r="H424" s="323"/>
      <c r="I424" s="323"/>
      <c r="J424" s="323"/>
      <c r="K424" s="323"/>
      <c r="L424" s="323"/>
      <c r="M424" s="339">
        <v>100000</v>
      </c>
      <c r="N424" s="328">
        <f>SUBTOTAL(9,G424:M424)</f>
        <v>100000</v>
      </c>
      <c r="O424" s="327">
        <f>IFERROR(N424/$N$18*100,"0.00")</f>
        <v>4.4090496801976166E-2</v>
      </c>
    </row>
    <row r="425" spans="1:15" ht="12.75" x14ac:dyDescent="0.2">
      <c r="A425" s="338">
        <v>2</v>
      </c>
      <c r="B425" s="325">
        <v>6</v>
      </c>
      <c r="C425" s="325">
        <v>2</v>
      </c>
      <c r="D425" s="325">
        <v>2</v>
      </c>
      <c r="E425" s="325"/>
      <c r="F425" s="337" t="s">
        <v>260</v>
      </c>
      <c r="G425" s="323">
        <f t="shared" ref="G425:N425" si="184">+G426</f>
        <v>0</v>
      </c>
      <c r="H425" s="323">
        <f t="shared" si="184"/>
        <v>0</v>
      </c>
      <c r="I425" s="323">
        <f t="shared" si="184"/>
        <v>0</v>
      </c>
      <c r="J425" s="323">
        <f t="shared" si="184"/>
        <v>0</v>
      </c>
      <c r="K425" s="323">
        <f t="shared" si="184"/>
        <v>0</v>
      </c>
      <c r="L425" s="323">
        <f t="shared" si="184"/>
        <v>0</v>
      </c>
      <c r="M425" s="323">
        <f t="shared" si="184"/>
        <v>0</v>
      </c>
      <c r="N425" s="323">
        <f t="shared" si="184"/>
        <v>0</v>
      </c>
      <c r="O425" s="346">
        <v>0</v>
      </c>
    </row>
    <row r="426" spans="1:15" ht="12.75" x14ac:dyDescent="0.2">
      <c r="A426" s="331">
        <v>2</v>
      </c>
      <c r="B426" s="330">
        <v>6</v>
      </c>
      <c r="C426" s="330">
        <v>2</v>
      </c>
      <c r="D426" s="330">
        <v>2</v>
      </c>
      <c r="E426" s="330" t="s">
        <v>309</v>
      </c>
      <c r="F426" s="329" t="s">
        <v>260</v>
      </c>
      <c r="G426" s="323"/>
      <c r="H426" s="323"/>
      <c r="I426" s="323"/>
      <c r="J426" s="323"/>
      <c r="K426" s="323"/>
      <c r="L426" s="323"/>
      <c r="M426" s="323"/>
      <c r="N426" s="328">
        <f>SUBTOTAL(9,G426:M426)</f>
        <v>0</v>
      </c>
      <c r="O426" s="327">
        <f>IFERROR(N426/$N$18*100,"0.00")</f>
        <v>0</v>
      </c>
    </row>
    <row r="427" spans="1:15" ht="12.75" x14ac:dyDescent="0.2">
      <c r="A427" s="326">
        <v>2</v>
      </c>
      <c r="B427" s="325">
        <v>6</v>
      </c>
      <c r="C427" s="325">
        <v>2</v>
      </c>
      <c r="D427" s="325">
        <v>3</v>
      </c>
      <c r="E427" s="325"/>
      <c r="F427" s="324" t="s">
        <v>261</v>
      </c>
      <c r="G427" s="323">
        <f t="shared" ref="G427:O427" si="185">+G428</f>
        <v>0</v>
      </c>
      <c r="H427" s="323">
        <f t="shared" si="185"/>
        <v>0</v>
      </c>
      <c r="I427" s="323">
        <f t="shared" si="185"/>
        <v>0</v>
      </c>
      <c r="J427" s="323">
        <f t="shared" si="185"/>
        <v>0</v>
      </c>
      <c r="K427" s="323">
        <f t="shared" si="185"/>
        <v>0</v>
      </c>
      <c r="L427" s="323">
        <f t="shared" si="185"/>
        <v>0</v>
      </c>
      <c r="M427" s="323">
        <f t="shared" si="185"/>
        <v>0</v>
      </c>
      <c r="N427" s="323">
        <f t="shared" si="185"/>
        <v>0</v>
      </c>
      <c r="O427" s="322">
        <f t="shared" si="185"/>
        <v>0</v>
      </c>
    </row>
    <row r="428" spans="1:15" ht="12.75" x14ac:dyDescent="0.2">
      <c r="A428" s="331">
        <v>2</v>
      </c>
      <c r="B428" s="330">
        <v>6</v>
      </c>
      <c r="C428" s="330">
        <v>2</v>
      </c>
      <c r="D428" s="330">
        <v>3</v>
      </c>
      <c r="E428" s="330" t="s">
        <v>309</v>
      </c>
      <c r="F428" s="329" t="s">
        <v>261</v>
      </c>
      <c r="G428" s="323"/>
      <c r="H428" s="323"/>
      <c r="I428" s="323"/>
      <c r="J428" s="323"/>
      <c r="K428" s="323"/>
      <c r="L428" s="323"/>
      <c r="M428" s="323"/>
      <c r="N428" s="328">
        <f>SUBTOTAL(9,G428:M428)</f>
        <v>0</v>
      </c>
      <c r="O428" s="327">
        <f>IFERROR(N428/$N$18*100,"0.00")</f>
        <v>0</v>
      </c>
    </row>
    <row r="429" spans="1:15" ht="12.75" x14ac:dyDescent="0.2">
      <c r="A429" s="326">
        <v>2</v>
      </c>
      <c r="B429" s="325">
        <v>6</v>
      </c>
      <c r="C429" s="325">
        <v>2</v>
      </c>
      <c r="D429" s="325">
        <v>4</v>
      </c>
      <c r="E429" s="325"/>
      <c r="F429" s="324" t="s">
        <v>262</v>
      </c>
      <c r="G429" s="323">
        <f t="shared" ref="G429:O429" si="186">+G430</f>
        <v>0</v>
      </c>
      <c r="H429" s="323">
        <f t="shared" si="186"/>
        <v>0</v>
      </c>
      <c r="I429" s="323">
        <f t="shared" si="186"/>
        <v>0</v>
      </c>
      <c r="J429" s="323">
        <f t="shared" si="186"/>
        <v>0</v>
      </c>
      <c r="K429" s="323">
        <f t="shared" si="186"/>
        <v>0</v>
      </c>
      <c r="L429" s="323">
        <f t="shared" si="186"/>
        <v>0</v>
      </c>
      <c r="M429" s="323">
        <f t="shared" si="186"/>
        <v>0</v>
      </c>
      <c r="N429" s="323">
        <f t="shared" si="186"/>
        <v>0</v>
      </c>
      <c r="O429" s="322">
        <f t="shared" si="186"/>
        <v>0</v>
      </c>
    </row>
    <row r="430" spans="1:15" ht="12.75" x14ac:dyDescent="0.2">
      <c r="A430" s="331">
        <v>2</v>
      </c>
      <c r="B430" s="330">
        <v>6</v>
      </c>
      <c r="C430" s="330">
        <v>2</v>
      </c>
      <c r="D430" s="330">
        <v>4</v>
      </c>
      <c r="E430" s="330" t="s">
        <v>309</v>
      </c>
      <c r="F430" s="329" t="s">
        <v>262</v>
      </c>
      <c r="G430" s="323"/>
      <c r="H430" s="323"/>
      <c r="I430" s="323"/>
      <c r="J430" s="323"/>
      <c r="K430" s="323"/>
      <c r="L430" s="323"/>
      <c r="M430" s="323"/>
      <c r="N430" s="328">
        <f>SUBTOTAL(9,G430:M430)</f>
        <v>0</v>
      </c>
      <c r="O430" s="327">
        <f>IFERROR(N430/$N$18*100,"0.00")</f>
        <v>0</v>
      </c>
    </row>
    <row r="431" spans="1:15" ht="12.75" x14ac:dyDescent="0.2">
      <c r="A431" s="336">
        <v>2</v>
      </c>
      <c r="B431" s="335">
        <v>6</v>
      </c>
      <c r="C431" s="335">
        <v>3</v>
      </c>
      <c r="D431" s="335"/>
      <c r="E431" s="335"/>
      <c r="F431" s="334" t="s">
        <v>263</v>
      </c>
      <c r="G431" s="333">
        <f t="shared" ref="G431:N431" si="187">+G432+G434+G436+G438</f>
        <v>0</v>
      </c>
      <c r="H431" s="333">
        <f t="shared" si="187"/>
        <v>0</v>
      </c>
      <c r="I431" s="333">
        <f t="shared" si="187"/>
        <v>0</v>
      </c>
      <c r="J431" s="333">
        <f t="shared" si="187"/>
        <v>200000</v>
      </c>
      <c r="K431" s="333">
        <f t="shared" si="187"/>
        <v>13900000</v>
      </c>
      <c r="L431" s="333">
        <f t="shared" si="187"/>
        <v>0</v>
      </c>
      <c r="M431" s="333">
        <f t="shared" si="187"/>
        <v>0</v>
      </c>
      <c r="N431" s="333">
        <f t="shared" si="187"/>
        <v>14100000</v>
      </c>
      <c r="O431" s="332">
        <v>8.2921089033657207</v>
      </c>
    </row>
    <row r="432" spans="1:15" ht="12.75" x14ac:dyDescent="0.2">
      <c r="A432" s="338">
        <v>2</v>
      </c>
      <c r="B432" s="325">
        <v>6</v>
      </c>
      <c r="C432" s="325">
        <v>3</v>
      </c>
      <c r="D432" s="325">
        <v>1</v>
      </c>
      <c r="E432" s="325"/>
      <c r="F432" s="337" t="s">
        <v>264</v>
      </c>
      <c r="G432" s="323">
        <f t="shared" ref="G432:O432" si="188">+G433</f>
        <v>0</v>
      </c>
      <c r="H432" s="323">
        <f t="shared" si="188"/>
        <v>0</v>
      </c>
      <c r="I432" s="323">
        <f t="shared" si="188"/>
        <v>0</v>
      </c>
      <c r="J432" s="323">
        <f t="shared" si="188"/>
        <v>100000</v>
      </c>
      <c r="K432" s="323">
        <f t="shared" si="188"/>
        <v>13900000</v>
      </c>
      <c r="L432" s="323">
        <f t="shared" si="188"/>
        <v>0</v>
      </c>
      <c r="M432" s="323">
        <f t="shared" si="188"/>
        <v>0</v>
      </c>
      <c r="N432" s="323">
        <f t="shared" si="188"/>
        <v>14000000</v>
      </c>
      <c r="O432" s="322">
        <f t="shared" si="188"/>
        <v>6.1726695522766635</v>
      </c>
    </row>
    <row r="433" spans="1:15" ht="12.75" x14ac:dyDescent="0.2">
      <c r="A433" s="347">
        <v>2</v>
      </c>
      <c r="B433" s="330">
        <v>6</v>
      </c>
      <c r="C433" s="330">
        <v>3</v>
      </c>
      <c r="D433" s="330">
        <v>1</v>
      </c>
      <c r="E433" s="330" t="s">
        <v>309</v>
      </c>
      <c r="F433" s="353" t="s">
        <v>264</v>
      </c>
      <c r="G433" s="323"/>
      <c r="H433" s="323"/>
      <c r="I433" s="339"/>
      <c r="J433" s="339">
        <v>100000</v>
      </c>
      <c r="K433" s="328">
        <v>13900000</v>
      </c>
      <c r="L433" s="323"/>
      <c r="M433" s="323"/>
      <c r="N433" s="328">
        <f>SUBTOTAL(9,G433:M433)</f>
        <v>14000000</v>
      </c>
      <c r="O433" s="327">
        <f>IFERROR(N433/$N$18*100,"0.00")</f>
        <v>6.1726695522766635</v>
      </c>
    </row>
    <row r="434" spans="1:15" ht="12.75" x14ac:dyDescent="0.2">
      <c r="A434" s="326">
        <v>2</v>
      </c>
      <c r="B434" s="325">
        <v>6</v>
      </c>
      <c r="C434" s="325">
        <v>3</v>
      </c>
      <c r="D434" s="325">
        <v>2</v>
      </c>
      <c r="E434" s="325"/>
      <c r="F434" s="324" t="s">
        <v>265</v>
      </c>
      <c r="G434" s="323">
        <f t="shared" ref="G434:O434" si="189">+G435</f>
        <v>0</v>
      </c>
      <c r="H434" s="323">
        <f t="shared" si="189"/>
        <v>0</v>
      </c>
      <c r="I434" s="323">
        <f t="shared" si="189"/>
        <v>0</v>
      </c>
      <c r="J434" s="323">
        <f t="shared" si="189"/>
        <v>0</v>
      </c>
      <c r="K434" s="323">
        <f t="shared" si="189"/>
        <v>0</v>
      </c>
      <c r="L434" s="323">
        <f t="shared" si="189"/>
        <v>0</v>
      </c>
      <c r="M434" s="323">
        <f t="shared" si="189"/>
        <v>0</v>
      </c>
      <c r="N434" s="323">
        <f t="shared" si="189"/>
        <v>0</v>
      </c>
      <c r="O434" s="322">
        <f t="shared" si="189"/>
        <v>0</v>
      </c>
    </row>
    <row r="435" spans="1:15" ht="12.75" x14ac:dyDescent="0.2">
      <c r="A435" s="331">
        <v>2</v>
      </c>
      <c r="B435" s="330">
        <v>6</v>
      </c>
      <c r="C435" s="330">
        <v>3</v>
      </c>
      <c r="D435" s="330">
        <v>2</v>
      </c>
      <c r="E435" s="330" t="s">
        <v>309</v>
      </c>
      <c r="F435" s="329" t="s">
        <v>265</v>
      </c>
      <c r="G435" s="323"/>
      <c r="H435" s="323"/>
      <c r="I435" s="323"/>
      <c r="J435" s="323"/>
      <c r="K435" s="323"/>
      <c r="L435" s="323"/>
      <c r="M435" s="323"/>
      <c r="N435" s="328">
        <f>SUBTOTAL(9,G435:M435)</f>
        <v>0</v>
      </c>
      <c r="O435" s="327">
        <f>IFERROR(N435/$N$18*100,"0.00")</f>
        <v>0</v>
      </c>
    </row>
    <row r="436" spans="1:15" ht="12.75" x14ac:dyDescent="0.2">
      <c r="A436" s="326">
        <v>2</v>
      </c>
      <c r="B436" s="325">
        <v>6</v>
      </c>
      <c r="C436" s="325">
        <v>3</v>
      </c>
      <c r="D436" s="325">
        <v>3</v>
      </c>
      <c r="E436" s="325"/>
      <c r="F436" s="324" t="s">
        <v>266</v>
      </c>
      <c r="G436" s="323">
        <f t="shared" ref="G436:O436" si="190">+G437</f>
        <v>0</v>
      </c>
      <c r="H436" s="323">
        <f t="shared" si="190"/>
        <v>0</v>
      </c>
      <c r="I436" s="323">
        <f t="shared" si="190"/>
        <v>0</v>
      </c>
      <c r="J436" s="323">
        <f t="shared" si="190"/>
        <v>100000</v>
      </c>
      <c r="K436" s="323">
        <f t="shared" si="190"/>
        <v>0</v>
      </c>
      <c r="L436" s="323">
        <f t="shared" si="190"/>
        <v>0</v>
      </c>
      <c r="M436" s="323">
        <f t="shared" si="190"/>
        <v>0</v>
      </c>
      <c r="N436" s="323">
        <f t="shared" si="190"/>
        <v>100000</v>
      </c>
      <c r="O436" s="322">
        <f t="shared" si="190"/>
        <v>4.4090496801976166E-2</v>
      </c>
    </row>
    <row r="437" spans="1:15" ht="12.75" x14ac:dyDescent="0.2">
      <c r="A437" s="331">
        <v>2</v>
      </c>
      <c r="B437" s="330">
        <v>6</v>
      </c>
      <c r="C437" s="330">
        <v>3</v>
      </c>
      <c r="D437" s="330">
        <v>3</v>
      </c>
      <c r="E437" s="330" t="s">
        <v>309</v>
      </c>
      <c r="F437" s="329" t="s">
        <v>266</v>
      </c>
      <c r="G437" s="323"/>
      <c r="H437" s="323"/>
      <c r="I437" s="323"/>
      <c r="J437" s="328">
        <v>100000</v>
      </c>
      <c r="K437" s="323"/>
      <c r="L437" s="323"/>
      <c r="M437" s="323"/>
      <c r="N437" s="328">
        <f>SUBTOTAL(9,G437:M437)</f>
        <v>100000</v>
      </c>
      <c r="O437" s="327">
        <f>IFERROR(N437/$N$18*100,"0.00")</f>
        <v>4.4090496801976166E-2</v>
      </c>
    </row>
    <row r="438" spans="1:15" ht="12.75" x14ac:dyDescent="0.2">
      <c r="A438" s="326">
        <v>2</v>
      </c>
      <c r="B438" s="325">
        <v>6</v>
      </c>
      <c r="C438" s="325">
        <v>3</v>
      </c>
      <c r="D438" s="325">
        <v>4</v>
      </c>
      <c r="E438" s="325"/>
      <c r="F438" s="324" t="s">
        <v>267</v>
      </c>
      <c r="G438" s="323">
        <f t="shared" ref="G438:O438" si="191">+G439</f>
        <v>0</v>
      </c>
      <c r="H438" s="323">
        <f t="shared" si="191"/>
        <v>0</v>
      </c>
      <c r="I438" s="323">
        <f t="shared" si="191"/>
        <v>0</v>
      </c>
      <c r="J438" s="323">
        <f t="shared" si="191"/>
        <v>0</v>
      </c>
      <c r="K438" s="323">
        <f t="shared" si="191"/>
        <v>0</v>
      </c>
      <c r="L438" s="323">
        <f t="shared" si="191"/>
        <v>0</v>
      </c>
      <c r="M438" s="323">
        <f t="shared" si="191"/>
        <v>0</v>
      </c>
      <c r="N438" s="323">
        <f t="shared" si="191"/>
        <v>0</v>
      </c>
      <c r="O438" s="322">
        <f t="shared" si="191"/>
        <v>0</v>
      </c>
    </row>
    <row r="439" spans="1:15" ht="12.75" x14ac:dyDescent="0.2">
      <c r="A439" s="331">
        <v>2</v>
      </c>
      <c r="B439" s="330">
        <v>6</v>
      </c>
      <c r="C439" s="330">
        <v>3</v>
      </c>
      <c r="D439" s="330">
        <v>4</v>
      </c>
      <c r="E439" s="330" t="s">
        <v>309</v>
      </c>
      <c r="F439" s="329" t="s">
        <v>267</v>
      </c>
      <c r="G439" s="323"/>
      <c r="H439" s="323"/>
      <c r="I439" s="323"/>
      <c r="J439" s="323"/>
      <c r="K439" s="323"/>
      <c r="L439" s="323"/>
      <c r="M439" s="323"/>
      <c r="N439" s="328">
        <f>SUBTOTAL(9,G439:M439)</f>
        <v>0</v>
      </c>
      <c r="O439" s="327">
        <f>IFERROR(N439/$N$18*100,"0.00")</f>
        <v>0</v>
      </c>
    </row>
    <row r="440" spans="1:15" ht="12.75" x14ac:dyDescent="0.2">
      <c r="A440" s="336">
        <v>2</v>
      </c>
      <c r="B440" s="335">
        <v>6</v>
      </c>
      <c r="C440" s="335">
        <v>4</v>
      </c>
      <c r="D440" s="335"/>
      <c r="E440" s="335"/>
      <c r="F440" s="334" t="s">
        <v>268</v>
      </c>
      <c r="G440" s="333">
        <f t="shared" ref="G440:N440" si="192">+G441+G443+G445</f>
        <v>0</v>
      </c>
      <c r="H440" s="333">
        <f t="shared" si="192"/>
        <v>0</v>
      </c>
      <c r="I440" s="333">
        <f t="shared" si="192"/>
        <v>0</v>
      </c>
      <c r="J440" s="333">
        <f t="shared" si="192"/>
        <v>0</v>
      </c>
      <c r="K440" s="333">
        <f t="shared" si="192"/>
        <v>0</v>
      </c>
      <c r="L440" s="333">
        <f t="shared" si="192"/>
        <v>0</v>
      </c>
      <c r="M440" s="333">
        <f t="shared" si="192"/>
        <v>1580000</v>
      </c>
      <c r="N440" s="333">
        <f t="shared" si="192"/>
        <v>1580000</v>
      </c>
      <c r="O440" s="332">
        <v>0</v>
      </c>
    </row>
    <row r="441" spans="1:15" ht="12.75" x14ac:dyDescent="0.2">
      <c r="A441" s="326">
        <v>2</v>
      </c>
      <c r="B441" s="325">
        <v>6</v>
      </c>
      <c r="C441" s="325">
        <v>4</v>
      </c>
      <c r="D441" s="325">
        <v>1</v>
      </c>
      <c r="E441" s="325"/>
      <c r="F441" s="324" t="s">
        <v>269</v>
      </c>
      <c r="G441" s="323">
        <f t="shared" ref="G441:O441" si="193">+G442</f>
        <v>0</v>
      </c>
      <c r="H441" s="323">
        <f t="shared" si="193"/>
        <v>0</v>
      </c>
      <c r="I441" s="323">
        <f t="shared" si="193"/>
        <v>0</v>
      </c>
      <c r="J441" s="323">
        <f t="shared" si="193"/>
        <v>0</v>
      </c>
      <c r="K441" s="323">
        <f t="shared" si="193"/>
        <v>0</v>
      </c>
      <c r="L441" s="323">
        <f t="shared" si="193"/>
        <v>0</v>
      </c>
      <c r="M441" s="323">
        <f t="shared" si="193"/>
        <v>1500000</v>
      </c>
      <c r="N441" s="323">
        <f t="shared" si="193"/>
        <v>1500000</v>
      </c>
      <c r="O441" s="322">
        <f t="shared" si="193"/>
        <v>0.66135745202964258</v>
      </c>
    </row>
    <row r="442" spans="1:15" ht="12.75" x14ac:dyDescent="0.2">
      <c r="A442" s="331">
        <v>2</v>
      </c>
      <c r="B442" s="330">
        <v>6</v>
      </c>
      <c r="C442" s="330">
        <v>4</v>
      </c>
      <c r="D442" s="330">
        <v>1</v>
      </c>
      <c r="E442" s="330" t="s">
        <v>309</v>
      </c>
      <c r="F442" s="329" t="s">
        <v>269</v>
      </c>
      <c r="G442" s="323"/>
      <c r="H442" s="323"/>
      <c r="I442" s="323"/>
      <c r="J442" s="323"/>
      <c r="K442" s="323"/>
      <c r="L442" s="323"/>
      <c r="M442" s="328">
        <v>1500000</v>
      </c>
      <c r="N442" s="328">
        <f>SUBTOTAL(9,G442:M442)</f>
        <v>1500000</v>
      </c>
      <c r="O442" s="327">
        <f>IFERROR(N442/$N$18*100,"0.00")</f>
        <v>0.66135745202964258</v>
      </c>
    </row>
    <row r="443" spans="1:15" ht="12.75" x14ac:dyDescent="0.2">
      <c r="A443" s="326">
        <v>2</v>
      </c>
      <c r="B443" s="325">
        <v>6</v>
      </c>
      <c r="C443" s="325">
        <v>4</v>
      </c>
      <c r="D443" s="325">
        <v>2</v>
      </c>
      <c r="E443" s="325"/>
      <c r="F443" s="324" t="s">
        <v>270</v>
      </c>
      <c r="G443" s="323">
        <f t="shared" ref="G443:O443" si="194">+G444</f>
        <v>0</v>
      </c>
      <c r="H443" s="323">
        <f t="shared" si="194"/>
        <v>0</v>
      </c>
      <c r="I443" s="323">
        <f t="shared" si="194"/>
        <v>0</v>
      </c>
      <c r="J443" s="323">
        <f t="shared" si="194"/>
        <v>0</v>
      </c>
      <c r="K443" s="323">
        <f t="shared" si="194"/>
        <v>0</v>
      </c>
      <c r="L443" s="323">
        <f t="shared" si="194"/>
        <v>0</v>
      </c>
      <c r="M443" s="323">
        <f t="shared" si="194"/>
        <v>0</v>
      </c>
      <c r="N443" s="323">
        <f t="shared" si="194"/>
        <v>0</v>
      </c>
      <c r="O443" s="322">
        <f t="shared" si="194"/>
        <v>0</v>
      </c>
    </row>
    <row r="444" spans="1:15" ht="12.75" x14ac:dyDescent="0.2">
      <c r="A444" s="331">
        <v>2</v>
      </c>
      <c r="B444" s="330">
        <v>6</v>
      </c>
      <c r="C444" s="330">
        <v>4</v>
      </c>
      <c r="D444" s="330">
        <v>2</v>
      </c>
      <c r="E444" s="330" t="s">
        <v>309</v>
      </c>
      <c r="F444" s="329" t="s">
        <v>270</v>
      </c>
      <c r="G444" s="323"/>
      <c r="H444" s="323"/>
      <c r="I444" s="323"/>
      <c r="J444" s="323"/>
      <c r="K444" s="323"/>
      <c r="L444" s="323"/>
      <c r="M444" s="323"/>
      <c r="N444" s="328">
        <f>SUBTOTAL(9,G444:M444)</f>
        <v>0</v>
      </c>
      <c r="O444" s="327">
        <f>IFERROR(N444/$N$18*100,"0.00")</f>
        <v>0</v>
      </c>
    </row>
    <row r="445" spans="1:15" ht="12.75" x14ac:dyDescent="0.2">
      <c r="A445" s="326">
        <v>2</v>
      </c>
      <c r="B445" s="325">
        <v>6</v>
      </c>
      <c r="C445" s="325">
        <v>4</v>
      </c>
      <c r="D445" s="325">
        <v>8</v>
      </c>
      <c r="E445" s="325"/>
      <c r="F445" s="324" t="s">
        <v>271</v>
      </c>
      <c r="G445" s="323">
        <f t="shared" ref="G445:O445" si="195">+G446</f>
        <v>0</v>
      </c>
      <c r="H445" s="323">
        <f t="shared" si="195"/>
        <v>0</v>
      </c>
      <c r="I445" s="323">
        <f t="shared" si="195"/>
        <v>0</v>
      </c>
      <c r="J445" s="323">
        <f t="shared" si="195"/>
        <v>0</v>
      </c>
      <c r="K445" s="323">
        <f t="shared" si="195"/>
        <v>0</v>
      </c>
      <c r="L445" s="323">
        <f t="shared" si="195"/>
        <v>0</v>
      </c>
      <c r="M445" s="323">
        <f t="shared" si="195"/>
        <v>80000</v>
      </c>
      <c r="N445" s="323">
        <f t="shared" si="195"/>
        <v>80000</v>
      </c>
      <c r="O445" s="322">
        <f t="shared" si="195"/>
        <v>3.5272397441580929E-2</v>
      </c>
    </row>
    <row r="446" spans="1:15" ht="12.75" x14ac:dyDescent="0.2">
      <c r="A446" s="331">
        <v>2</v>
      </c>
      <c r="B446" s="330">
        <v>6</v>
      </c>
      <c r="C446" s="330">
        <v>4</v>
      </c>
      <c r="D446" s="330">
        <v>8</v>
      </c>
      <c r="E446" s="330" t="s">
        <v>309</v>
      </c>
      <c r="F446" s="329" t="s">
        <v>271</v>
      </c>
      <c r="G446" s="323"/>
      <c r="H446" s="323"/>
      <c r="I446" s="323"/>
      <c r="J446" s="323"/>
      <c r="K446" s="323"/>
      <c r="L446" s="323"/>
      <c r="M446" s="328">
        <v>80000</v>
      </c>
      <c r="N446" s="328">
        <f>SUBTOTAL(9,G446:M446)</f>
        <v>80000</v>
      </c>
      <c r="O446" s="327">
        <f>IFERROR(N446/$N$18*100,"0.00")</f>
        <v>3.5272397441580929E-2</v>
      </c>
    </row>
    <row r="447" spans="1:15" ht="12.75" x14ac:dyDescent="0.2">
      <c r="A447" s="336">
        <v>2</v>
      </c>
      <c r="B447" s="335">
        <v>6</v>
      </c>
      <c r="C447" s="335">
        <v>5</v>
      </c>
      <c r="D447" s="335"/>
      <c r="E447" s="335"/>
      <c r="F447" s="334" t="s">
        <v>272</v>
      </c>
      <c r="G447" s="333">
        <f t="shared" ref="G447:N447" si="196">+G448+G450+G452+G454+G456+G458+G460</f>
        <v>0</v>
      </c>
      <c r="H447" s="333">
        <f t="shared" si="196"/>
        <v>0</v>
      </c>
      <c r="I447" s="333">
        <f t="shared" si="196"/>
        <v>0</v>
      </c>
      <c r="J447" s="333">
        <f t="shared" si="196"/>
        <v>0</v>
      </c>
      <c r="K447" s="333">
        <f t="shared" si="196"/>
        <v>500000</v>
      </c>
      <c r="L447" s="333">
        <f t="shared" si="196"/>
        <v>0</v>
      </c>
      <c r="M447" s="333">
        <f t="shared" si="196"/>
        <v>1000000</v>
      </c>
      <c r="N447" s="333">
        <f t="shared" si="196"/>
        <v>1500000</v>
      </c>
      <c r="O447" s="332">
        <v>0.2438855559813447</v>
      </c>
    </row>
    <row r="448" spans="1:15" ht="12.75" x14ac:dyDescent="0.2">
      <c r="A448" s="326">
        <v>2</v>
      </c>
      <c r="B448" s="325">
        <v>6</v>
      </c>
      <c r="C448" s="325">
        <v>5</v>
      </c>
      <c r="D448" s="325">
        <v>2</v>
      </c>
      <c r="E448" s="325"/>
      <c r="F448" s="324" t="s">
        <v>273</v>
      </c>
      <c r="G448" s="323">
        <f t="shared" ref="G448:O448" si="197">+G449</f>
        <v>0</v>
      </c>
      <c r="H448" s="323">
        <f t="shared" si="197"/>
        <v>0</v>
      </c>
      <c r="I448" s="323">
        <f t="shared" si="197"/>
        <v>0</v>
      </c>
      <c r="J448" s="323">
        <f t="shared" si="197"/>
        <v>0</v>
      </c>
      <c r="K448" s="323">
        <f t="shared" si="197"/>
        <v>0</v>
      </c>
      <c r="L448" s="323">
        <f t="shared" si="197"/>
        <v>0</v>
      </c>
      <c r="M448" s="323">
        <f t="shared" si="197"/>
        <v>0</v>
      </c>
      <c r="N448" s="323">
        <f t="shared" si="197"/>
        <v>0</v>
      </c>
      <c r="O448" s="322">
        <f t="shared" si="197"/>
        <v>0</v>
      </c>
    </row>
    <row r="449" spans="1:15" ht="12.75" x14ac:dyDescent="0.2">
      <c r="A449" s="347">
        <v>2</v>
      </c>
      <c r="B449" s="330">
        <v>6</v>
      </c>
      <c r="C449" s="330">
        <v>5</v>
      </c>
      <c r="D449" s="330">
        <v>2</v>
      </c>
      <c r="E449" s="330" t="s">
        <v>309</v>
      </c>
      <c r="F449" s="329" t="s">
        <v>273</v>
      </c>
      <c r="G449" s="323"/>
      <c r="H449" s="323"/>
      <c r="I449" s="323"/>
      <c r="J449" s="323"/>
      <c r="K449" s="323"/>
      <c r="L449" s="323"/>
      <c r="M449" s="323"/>
      <c r="N449" s="328">
        <f>SUBTOTAL(9,G449:M449)</f>
        <v>0</v>
      </c>
      <c r="O449" s="327">
        <f>IFERROR(N449/$N$18*100,"0.00")</f>
        <v>0</v>
      </c>
    </row>
    <row r="450" spans="1:15" ht="12.75" x14ac:dyDescent="0.2">
      <c r="A450" s="326">
        <v>2</v>
      </c>
      <c r="B450" s="325">
        <v>6</v>
      </c>
      <c r="C450" s="325">
        <v>5</v>
      </c>
      <c r="D450" s="325">
        <v>3</v>
      </c>
      <c r="E450" s="325"/>
      <c r="F450" s="324" t="s">
        <v>274</v>
      </c>
      <c r="G450" s="323">
        <f t="shared" ref="G450:O450" si="198">+G451</f>
        <v>0</v>
      </c>
      <c r="H450" s="323">
        <f t="shared" si="198"/>
        <v>0</v>
      </c>
      <c r="I450" s="323">
        <f t="shared" si="198"/>
        <v>0</v>
      </c>
      <c r="J450" s="323">
        <f t="shared" si="198"/>
        <v>0</v>
      </c>
      <c r="K450" s="323">
        <f t="shared" si="198"/>
        <v>0</v>
      </c>
      <c r="L450" s="323">
        <f t="shared" si="198"/>
        <v>0</v>
      </c>
      <c r="M450" s="323">
        <f t="shared" si="198"/>
        <v>0</v>
      </c>
      <c r="N450" s="323">
        <f t="shared" si="198"/>
        <v>0</v>
      </c>
      <c r="O450" s="322">
        <f t="shared" si="198"/>
        <v>0</v>
      </c>
    </row>
    <row r="451" spans="1:15" ht="12.75" x14ac:dyDescent="0.2">
      <c r="A451" s="347">
        <v>2</v>
      </c>
      <c r="B451" s="330">
        <v>6</v>
      </c>
      <c r="C451" s="330">
        <v>5</v>
      </c>
      <c r="D451" s="330">
        <v>3</v>
      </c>
      <c r="E451" s="330" t="s">
        <v>309</v>
      </c>
      <c r="F451" s="329" t="s">
        <v>274</v>
      </c>
      <c r="G451" s="323"/>
      <c r="H451" s="323"/>
      <c r="I451" s="323"/>
      <c r="J451" s="323"/>
      <c r="K451" s="323"/>
      <c r="L451" s="323"/>
      <c r="M451" s="323"/>
      <c r="N451" s="328">
        <f>SUBTOTAL(9,G451:M451)</f>
        <v>0</v>
      </c>
      <c r="O451" s="327">
        <f>IFERROR(N451/$N$18*100,"0.00")</f>
        <v>0</v>
      </c>
    </row>
    <row r="452" spans="1:15" ht="12.75" x14ac:dyDescent="0.2">
      <c r="A452" s="326">
        <v>2</v>
      </c>
      <c r="B452" s="325">
        <v>6</v>
      </c>
      <c r="C452" s="325">
        <v>5</v>
      </c>
      <c r="D452" s="325">
        <v>4</v>
      </c>
      <c r="E452" s="325"/>
      <c r="F452" s="324" t="s">
        <v>275</v>
      </c>
      <c r="G452" s="323">
        <f t="shared" ref="G452:O452" si="199">+G453</f>
        <v>0</v>
      </c>
      <c r="H452" s="323">
        <f t="shared" si="199"/>
        <v>0</v>
      </c>
      <c r="I452" s="323">
        <f t="shared" si="199"/>
        <v>0</v>
      </c>
      <c r="J452" s="323">
        <f t="shared" si="199"/>
        <v>0</v>
      </c>
      <c r="K452" s="323">
        <f t="shared" si="199"/>
        <v>0</v>
      </c>
      <c r="L452" s="323">
        <f t="shared" si="199"/>
        <v>0</v>
      </c>
      <c r="M452" s="323">
        <f t="shared" si="199"/>
        <v>500000</v>
      </c>
      <c r="N452" s="323">
        <f t="shared" si="199"/>
        <v>500000</v>
      </c>
      <c r="O452" s="322">
        <f t="shared" si="199"/>
        <v>0.22045248400988085</v>
      </c>
    </row>
    <row r="453" spans="1:15" ht="12.75" x14ac:dyDescent="0.2">
      <c r="A453" s="347">
        <v>2</v>
      </c>
      <c r="B453" s="330">
        <v>6</v>
      </c>
      <c r="C453" s="330">
        <v>5</v>
      </c>
      <c r="D453" s="330">
        <v>4</v>
      </c>
      <c r="E453" s="330" t="s">
        <v>309</v>
      </c>
      <c r="F453" s="329" t="s">
        <v>275</v>
      </c>
      <c r="G453" s="323"/>
      <c r="H453" s="323"/>
      <c r="I453" s="323"/>
      <c r="J453" s="323"/>
      <c r="K453" s="323"/>
      <c r="L453" s="339"/>
      <c r="M453" s="323">
        <v>500000</v>
      </c>
      <c r="N453" s="328">
        <f>SUBTOTAL(9,G453:M453)</f>
        <v>500000</v>
      </c>
      <c r="O453" s="327">
        <f>IFERROR(N453/$N$18*100,"0.00")</f>
        <v>0.22045248400988085</v>
      </c>
    </row>
    <row r="454" spans="1:15" ht="12.75" x14ac:dyDescent="0.2">
      <c r="A454" s="326">
        <v>2</v>
      </c>
      <c r="B454" s="325">
        <v>6</v>
      </c>
      <c r="C454" s="325">
        <v>5</v>
      </c>
      <c r="D454" s="325">
        <v>5</v>
      </c>
      <c r="E454" s="325"/>
      <c r="F454" s="324" t="s">
        <v>276</v>
      </c>
      <c r="G454" s="323">
        <f t="shared" ref="G454:O454" si="200">+G455</f>
        <v>0</v>
      </c>
      <c r="H454" s="323">
        <f t="shared" si="200"/>
        <v>0</v>
      </c>
      <c r="I454" s="323">
        <f t="shared" si="200"/>
        <v>0</v>
      </c>
      <c r="J454" s="323">
        <f t="shared" si="200"/>
        <v>0</v>
      </c>
      <c r="K454" s="323">
        <f t="shared" si="200"/>
        <v>500000</v>
      </c>
      <c r="L454" s="323">
        <f t="shared" si="200"/>
        <v>0</v>
      </c>
      <c r="M454" s="323">
        <f t="shared" si="200"/>
        <v>500000</v>
      </c>
      <c r="N454" s="323">
        <f t="shared" si="200"/>
        <v>1000000</v>
      </c>
      <c r="O454" s="322">
        <f t="shared" si="200"/>
        <v>0.4409049680197617</v>
      </c>
    </row>
    <row r="455" spans="1:15" ht="12.75" x14ac:dyDescent="0.2">
      <c r="A455" s="347">
        <v>2</v>
      </c>
      <c r="B455" s="330">
        <v>6</v>
      </c>
      <c r="C455" s="330">
        <v>5</v>
      </c>
      <c r="D455" s="330">
        <v>5</v>
      </c>
      <c r="E455" s="330" t="s">
        <v>309</v>
      </c>
      <c r="F455" s="329" t="s">
        <v>276</v>
      </c>
      <c r="G455" s="323"/>
      <c r="H455" s="323"/>
      <c r="I455" s="323"/>
      <c r="J455" s="323"/>
      <c r="K455" s="323">
        <v>500000</v>
      </c>
      <c r="L455" s="323"/>
      <c r="M455" s="323">
        <v>500000</v>
      </c>
      <c r="N455" s="328">
        <f>SUBTOTAL(9,G455:M455)</f>
        <v>1000000</v>
      </c>
      <c r="O455" s="327">
        <f>IFERROR(N455/$N$18*100,"0.00")</f>
        <v>0.4409049680197617</v>
      </c>
    </row>
    <row r="456" spans="1:15" ht="12.75" x14ac:dyDescent="0.2">
      <c r="A456" s="352">
        <v>2</v>
      </c>
      <c r="B456" s="351">
        <v>6</v>
      </c>
      <c r="C456" s="351">
        <v>5</v>
      </c>
      <c r="D456" s="351">
        <v>6</v>
      </c>
      <c r="E456" s="351"/>
      <c r="F456" s="350" t="s">
        <v>277</v>
      </c>
      <c r="G456" s="349">
        <f t="shared" ref="G456:O456" si="201">+G457</f>
        <v>0</v>
      </c>
      <c r="H456" s="349">
        <f t="shared" si="201"/>
        <v>0</v>
      </c>
      <c r="I456" s="349">
        <f t="shared" si="201"/>
        <v>0</v>
      </c>
      <c r="J456" s="349">
        <f t="shared" si="201"/>
        <v>0</v>
      </c>
      <c r="K456" s="349">
        <f t="shared" si="201"/>
        <v>0</v>
      </c>
      <c r="L456" s="349">
        <f t="shared" si="201"/>
        <v>0</v>
      </c>
      <c r="M456" s="349">
        <f t="shared" si="201"/>
        <v>0</v>
      </c>
      <c r="N456" s="349">
        <f t="shared" si="201"/>
        <v>0</v>
      </c>
      <c r="O456" s="348">
        <f t="shared" si="201"/>
        <v>0</v>
      </c>
    </row>
    <row r="457" spans="1:15" ht="12.75" x14ac:dyDescent="0.2">
      <c r="A457" s="347">
        <v>2</v>
      </c>
      <c r="B457" s="330">
        <v>6</v>
      </c>
      <c r="C457" s="330">
        <v>5</v>
      </c>
      <c r="D457" s="330">
        <v>6</v>
      </c>
      <c r="E457" s="330" t="s">
        <v>309</v>
      </c>
      <c r="F457" s="329" t="s">
        <v>277</v>
      </c>
      <c r="G457" s="323"/>
      <c r="H457" s="323"/>
      <c r="I457" s="323"/>
      <c r="J457" s="323"/>
      <c r="K457" s="323"/>
      <c r="L457" s="323"/>
      <c r="M457" s="323"/>
      <c r="N457" s="328">
        <f>SUBTOTAL(9,G457:M457)</f>
        <v>0</v>
      </c>
      <c r="O457" s="327">
        <f>IFERROR(N457/$N$18*100,"0.00")</f>
        <v>0</v>
      </c>
    </row>
    <row r="458" spans="1:15" ht="12.75" x14ac:dyDescent="0.2">
      <c r="A458" s="326">
        <v>2</v>
      </c>
      <c r="B458" s="325">
        <v>6</v>
      </c>
      <c r="C458" s="325">
        <v>5</v>
      </c>
      <c r="D458" s="325">
        <v>7</v>
      </c>
      <c r="E458" s="325"/>
      <c r="F458" s="324" t="s">
        <v>278</v>
      </c>
      <c r="G458" s="323">
        <f t="shared" ref="G458:O458" si="202">+G459</f>
        <v>0</v>
      </c>
      <c r="H458" s="323">
        <f t="shared" si="202"/>
        <v>0</v>
      </c>
      <c r="I458" s="323">
        <f t="shared" si="202"/>
        <v>0</v>
      </c>
      <c r="J458" s="323">
        <f t="shared" si="202"/>
        <v>0</v>
      </c>
      <c r="K458" s="323">
        <f t="shared" si="202"/>
        <v>0</v>
      </c>
      <c r="L458" s="323">
        <f t="shared" si="202"/>
        <v>0</v>
      </c>
      <c r="M458" s="323">
        <f t="shared" si="202"/>
        <v>0</v>
      </c>
      <c r="N458" s="323">
        <f t="shared" si="202"/>
        <v>0</v>
      </c>
      <c r="O458" s="322">
        <f t="shared" si="202"/>
        <v>0</v>
      </c>
    </row>
    <row r="459" spans="1:15" ht="12.75" x14ac:dyDescent="0.2">
      <c r="A459" s="347">
        <v>2</v>
      </c>
      <c r="B459" s="330">
        <v>6</v>
      </c>
      <c r="C459" s="330">
        <v>5</v>
      </c>
      <c r="D459" s="330">
        <v>7</v>
      </c>
      <c r="E459" s="330" t="s">
        <v>309</v>
      </c>
      <c r="F459" s="329" t="s">
        <v>278</v>
      </c>
      <c r="G459" s="323"/>
      <c r="H459" s="323"/>
      <c r="I459" s="323"/>
      <c r="J459" s="323"/>
      <c r="K459" s="323"/>
      <c r="L459" s="323"/>
      <c r="M459" s="323"/>
      <c r="N459" s="328">
        <f>SUBTOTAL(9,G459:M459)</f>
        <v>0</v>
      </c>
      <c r="O459" s="327">
        <f>IFERROR(N459/$N$18*100,"0.00")</f>
        <v>0</v>
      </c>
    </row>
    <row r="460" spans="1:15" ht="12.75" x14ac:dyDescent="0.2">
      <c r="A460" s="326">
        <v>2</v>
      </c>
      <c r="B460" s="325">
        <v>6</v>
      </c>
      <c r="C460" s="325">
        <v>5</v>
      </c>
      <c r="D460" s="325">
        <v>8</v>
      </c>
      <c r="E460" s="325"/>
      <c r="F460" s="324" t="s">
        <v>279</v>
      </c>
      <c r="G460" s="323">
        <f t="shared" ref="G460:O460" si="203">+G461</f>
        <v>0</v>
      </c>
      <c r="H460" s="323">
        <f t="shared" si="203"/>
        <v>0</v>
      </c>
      <c r="I460" s="323">
        <f t="shared" si="203"/>
        <v>0</v>
      </c>
      <c r="J460" s="323">
        <f t="shared" si="203"/>
        <v>0</v>
      </c>
      <c r="K460" s="323">
        <f t="shared" si="203"/>
        <v>0</v>
      </c>
      <c r="L460" s="323">
        <f t="shared" si="203"/>
        <v>0</v>
      </c>
      <c r="M460" s="323">
        <f t="shared" si="203"/>
        <v>0</v>
      </c>
      <c r="N460" s="323">
        <f t="shared" si="203"/>
        <v>0</v>
      </c>
      <c r="O460" s="322">
        <f t="shared" si="203"/>
        <v>0</v>
      </c>
    </row>
    <row r="461" spans="1:15" ht="12.75" x14ac:dyDescent="0.2">
      <c r="A461" s="347">
        <v>2</v>
      </c>
      <c r="B461" s="330">
        <v>6</v>
      </c>
      <c r="C461" s="330">
        <v>5</v>
      </c>
      <c r="D461" s="330">
        <v>8</v>
      </c>
      <c r="E461" s="330" t="s">
        <v>309</v>
      </c>
      <c r="F461" s="329" t="s">
        <v>279</v>
      </c>
      <c r="G461" s="323"/>
      <c r="H461" s="323"/>
      <c r="I461" s="323"/>
      <c r="J461" s="323"/>
      <c r="K461" s="323"/>
      <c r="L461" s="323"/>
      <c r="M461" s="323"/>
      <c r="N461" s="328">
        <f>SUBTOTAL(9,G461:M461)</f>
        <v>0</v>
      </c>
      <c r="O461" s="327">
        <f>IFERROR(N461/$N$18*100,"0.00")</f>
        <v>0</v>
      </c>
    </row>
    <row r="462" spans="1:15" ht="12.75" x14ac:dyDescent="0.2">
      <c r="A462" s="336">
        <v>2</v>
      </c>
      <c r="B462" s="335">
        <v>6</v>
      </c>
      <c r="C462" s="335">
        <v>6</v>
      </c>
      <c r="D462" s="335"/>
      <c r="E462" s="335"/>
      <c r="F462" s="334" t="s">
        <v>450</v>
      </c>
      <c r="G462" s="333">
        <f t="shared" ref="G462:N462" si="204">+G463+G465</f>
        <v>0</v>
      </c>
      <c r="H462" s="333">
        <f t="shared" si="204"/>
        <v>0</v>
      </c>
      <c r="I462" s="333">
        <f t="shared" si="204"/>
        <v>0</v>
      </c>
      <c r="J462" s="333">
        <f t="shared" si="204"/>
        <v>0</v>
      </c>
      <c r="K462" s="333">
        <f t="shared" si="204"/>
        <v>0</v>
      </c>
      <c r="L462" s="333">
        <f t="shared" si="204"/>
        <v>0</v>
      </c>
      <c r="M462" s="333">
        <f t="shared" si="204"/>
        <v>0</v>
      </c>
      <c r="N462" s="333">
        <f t="shared" si="204"/>
        <v>0</v>
      </c>
      <c r="O462" s="332">
        <v>0</v>
      </c>
    </row>
    <row r="463" spans="1:15" ht="12.75" x14ac:dyDescent="0.2">
      <c r="A463" s="326">
        <v>2</v>
      </c>
      <c r="B463" s="325">
        <v>6</v>
      </c>
      <c r="C463" s="325">
        <v>6</v>
      </c>
      <c r="D463" s="325">
        <v>1</v>
      </c>
      <c r="E463" s="325"/>
      <c r="F463" s="337" t="s">
        <v>451</v>
      </c>
      <c r="G463" s="323">
        <f t="shared" ref="G463:N463" si="205">+G464</f>
        <v>0</v>
      </c>
      <c r="H463" s="323">
        <f t="shared" si="205"/>
        <v>0</v>
      </c>
      <c r="I463" s="323">
        <f t="shared" si="205"/>
        <v>0</v>
      </c>
      <c r="J463" s="323">
        <f t="shared" si="205"/>
        <v>0</v>
      </c>
      <c r="K463" s="323">
        <f t="shared" si="205"/>
        <v>0</v>
      </c>
      <c r="L463" s="323">
        <f t="shared" si="205"/>
        <v>0</v>
      </c>
      <c r="M463" s="323">
        <f t="shared" si="205"/>
        <v>0</v>
      </c>
      <c r="N463" s="323">
        <f t="shared" si="205"/>
        <v>0</v>
      </c>
      <c r="O463" s="346">
        <v>0</v>
      </c>
    </row>
    <row r="464" spans="1:15" ht="12.75" x14ac:dyDescent="0.2">
      <c r="A464" s="347">
        <v>2</v>
      </c>
      <c r="B464" s="330">
        <v>6</v>
      </c>
      <c r="C464" s="330">
        <v>6</v>
      </c>
      <c r="D464" s="330">
        <v>1</v>
      </c>
      <c r="E464" s="330" t="s">
        <v>309</v>
      </c>
      <c r="F464" s="329" t="s">
        <v>451</v>
      </c>
      <c r="G464" s="323"/>
      <c r="H464" s="323"/>
      <c r="I464" s="323"/>
      <c r="J464" s="323"/>
      <c r="K464" s="323"/>
      <c r="L464" s="323"/>
      <c r="M464" s="323"/>
      <c r="N464" s="328">
        <f>SUBTOTAL(9,G464:M464)</f>
        <v>0</v>
      </c>
      <c r="O464" s="327">
        <f>IFERROR(N464/$N$18*100,"0.00")</f>
        <v>0</v>
      </c>
    </row>
    <row r="465" spans="1:15" ht="12.75" x14ac:dyDescent="0.2">
      <c r="A465" s="326">
        <v>2</v>
      </c>
      <c r="B465" s="325">
        <v>6</v>
      </c>
      <c r="C465" s="325">
        <v>6</v>
      </c>
      <c r="D465" s="325">
        <v>2</v>
      </c>
      <c r="E465" s="325"/>
      <c r="F465" s="337" t="s">
        <v>452</v>
      </c>
      <c r="G465" s="323">
        <f t="shared" ref="G465:O465" si="206">+G466</f>
        <v>0</v>
      </c>
      <c r="H465" s="323">
        <f t="shared" si="206"/>
        <v>0</v>
      </c>
      <c r="I465" s="323">
        <f t="shared" si="206"/>
        <v>0</v>
      </c>
      <c r="J465" s="323">
        <f t="shared" si="206"/>
        <v>0</v>
      </c>
      <c r="K465" s="323">
        <f t="shared" si="206"/>
        <v>0</v>
      </c>
      <c r="L465" s="323">
        <f t="shared" si="206"/>
        <v>0</v>
      </c>
      <c r="M465" s="323">
        <f t="shared" si="206"/>
        <v>0</v>
      </c>
      <c r="N465" s="323">
        <f t="shared" si="206"/>
        <v>0</v>
      </c>
      <c r="O465" s="322">
        <f t="shared" si="206"/>
        <v>0</v>
      </c>
    </row>
    <row r="466" spans="1:15" ht="12.75" x14ac:dyDescent="0.2">
      <c r="A466" s="347">
        <v>2</v>
      </c>
      <c r="B466" s="330">
        <v>6</v>
      </c>
      <c r="C466" s="330">
        <v>6</v>
      </c>
      <c r="D466" s="330">
        <v>2</v>
      </c>
      <c r="E466" s="330" t="s">
        <v>309</v>
      </c>
      <c r="F466" s="329" t="s">
        <v>452</v>
      </c>
      <c r="G466" s="323"/>
      <c r="H466" s="323"/>
      <c r="I466" s="323"/>
      <c r="J466" s="323"/>
      <c r="K466" s="323"/>
      <c r="L466" s="323"/>
      <c r="M466" s="323"/>
      <c r="N466" s="328">
        <f>SUBTOTAL(9,G466:M466)</f>
        <v>0</v>
      </c>
      <c r="O466" s="327">
        <f>IFERROR(N466/$N$18*100,"0.00")</f>
        <v>0</v>
      </c>
    </row>
    <row r="467" spans="1:15" ht="12.75" x14ac:dyDescent="0.2">
      <c r="A467" s="336">
        <v>2</v>
      </c>
      <c r="B467" s="335">
        <v>6</v>
      </c>
      <c r="C467" s="335">
        <v>8</v>
      </c>
      <c r="D467" s="335"/>
      <c r="E467" s="335"/>
      <c r="F467" s="334" t="s">
        <v>280</v>
      </c>
      <c r="G467" s="333">
        <f t="shared" ref="G467:N467" si="207">+G468+G470+G473+G475+G477+G479+G484</f>
        <v>0</v>
      </c>
      <c r="H467" s="333">
        <f t="shared" si="207"/>
        <v>0</v>
      </c>
      <c r="I467" s="333">
        <f t="shared" si="207"/>
        <v>0</v>
      </c>
      <c r="J467" s="333">
        <f t="shared" si="207"/>
        <v>0</v>
      </c>
      <c r="K467" s="333">
        <f t="shared" si="207"/>
        <v>0</v>
      </c>
      <c r="L467" s="333">
        <f t="shared" si="207"/>
        <v>0</v>
      </c>
      <c r="M467" s="333">
        <f t="shared" si="207"/>
        <v>120000</v>
      </c>
      <c r="N467" s="333">
        <f t="shared" si="207"/>
        <v>120000</v>
      </c>
      <c r="O467" s="332">
        <v>0</v>
      </c>
    </row>
    <row r="468" spans="1:15" ht="12.75" x14ac:dyDescent="0.2">
      <c r="A468" s="326">
        <v>2</v>
      </c>
      <c r="B468" s="325">
        <v>6</v>
      </c>
      <c r="C468" s="325">
        <v>8</v>
      </c>
      <c r="D468" s="325">
        <v>1</v>
      </c>
      <c r="E468" s="325"/>
      <c r="F468" s="324" t="s">
        <v>281</v>
      </c>
      <c r="G468" s="323">
        <f t="shared" ref="G468:O468" si="208">+G469</f>
        <v>0</v>
      </c>
      <c r="H468" s="323">
        <f t="shared" si="208"/>
        <v>0</v>
      </c>
      <c r="I468" s="323">
        <f t="shared" si="208"/>
        <v>0</v>
      </c>
      <c r="J468" s="323">
        <f t="shared" si="208"/>
        <v>0</v>
      </c>
      <c r="K468" s="323">
        <f t="shared" si="208"/>
        <v>0</v>
      </c>
      <c r="L468" s="323">
        <f t="shared" si="208"/>
        <v>0</v>
      </c>
      <c r="M468" s="323">
        <f t="shared" si="208"/>
        <v>0</v>
      </c>
      <c r="N468" s="323">
        <f t="shared" si="208"/>
        <v>0</v>
      </c>
      <c r="O468" s="322">
        <f t="shared" si="208"/>
        <v>0</v>
      </c>
    </row>
    <row r="469" spans="1:15" ht="12.75" x14ac:dyDescent="0.2">
      <c r="A469" s="347">
        <v>2</v>
      </c>
      <c r="B469" s="330">
        <v>6</v>
      </c>
      <c r="C469" s="330">
        <v>8</v>
      </c>
      <c r="D469" s="330">
        <v>1</v>
      </c>
      <c r="E469" s="330" t="s">
        <v>309</v>
      </c>
      <c r="F469" s="329" t="s">
        <v>281</v>
      </c>
      <c r="G469" s="323"/>
      <c r="H469" s="323"/>
      <c r="I469" s="323"/>
      <c r="J469" s="323"/>
      <c r="K469" s="323"/>
      <c r="L469" s="323"/>
      <c r="M469" s="323"/>
      <c r="N469" s="328">
        <f>SUBTOTAL(9,G469:M469)</f>
        <v>0</v>
      </c>
      <c r="O469" s="327">
        <f>IFERROR(N469/$N$18*100,"0.00")</f>
        <v>0</v>
      </c>
    </row>
    <row r="470" spans="1:15" ht="12.75" x14ac:dyDescent="0.2">
      <c r="A470" s="326">
        <v>2</v>
      </c>
      <c r="B470" s="325">
        <v>6</v>
      </c>
      <c r="C470" s="325">
        <v>8</v>
      </c>
      <c r="D470" s="325">
        <v>3</v>
      </c>
      <c r="E470" s="325"/>
      <c r="F470" s="324" t="s">
        <v>282</v>
      </c>
      <c r="G470" s="323">
        <f t="shared" ref="G470:O470" si="209">+G471+G472</f>
        <v>0</v>
      </c>
      <c r="H470" s="323">
        <f t="shared" si="209"/>
        <v>0</v>
      </c>
      <c r="I470" s="323">
        <f t="shared" si="209"/>
        <v>0</v>
      </c>
      <c r="J470" s="323">
        <f t="shared" si="209"/>
        <v>0</v>
      </c>
      <c r="K470" s="323">
        <f t="shared" si="209"/>
        <v>0</v>
      </c>
      <c r="L470" s="323">
        <f t="shared" si="209"/>
        <v>0</v>
      </c>
      <c r="M470" s="323">
        <f t="shared" si="209"/>
        <v>120000</v>
      </c>
      <c r="N470" s="323">
        <f t="shared" si="209"/>
        <v>120000</v>
      </c>
      <c r="O470" s="322">
        <f t="shared" si="209"/>
        <v>5.2908596162371403E-2</v>
      </c>
    </row>
    <row r="471" spans="1:15" ht="12.75" x14ac:dyDescent="0.2">
      <c r="A471" s="331">
        <v>2</v>
      </c>
      <c r="B471" s="330">
        <v>6</v>
      </c>
      <c r="C471" s="330">
        <v>8</v>
      </c>
      <c r="D471" s="330">
        <v>3</v>
      </c>
      <c r="E471" s="330" t="s">
        <v>309</v>
      </c>
      <c r="F471" s="329" t="s">
        <v>283</v>
      </c>
      <c r="G471" s="328"/>
      <c r="H471" s="328"/>
      <c r="I471" s="328"/>
      <c r="J471" s="328"/>
      <c r="K471" s="328"/>
      <c r="L471" s="328"/>
      <c r="M471" s="328">
        <v>120000</v>
      </c>
      <c r="N471" s="328">
        <f>SUBTOTAL(9,G471:M471)</f>
        <v>120000</v>
      </c>
      <c r="O471" s="327">
        <f>IFERROR(N471/$N$18*100,"0.00")</f>
        <v>5.2908596162371403E-2</v>
      </c>
    </row>
    <row r="472" spans="1:15" ht="12.75" x14ac:dyDescent="0.2">
      <c r="A472" s="331">
        <v>2</v>
      </c>
      <c r="B472" s="330">
        <v>6</v>
      </c>
      <c r="C472" s="330">
        <v>8</v>
      </c>
      <c r="D472" s="330">
        <v>3</v>
      </c>
      <c r="E472" s="330" t="s">
        <v>310</v>
      </c>
      <c r="F472" s="329" t="s">
        <v>284</v>
      </c>
      <c r="G472" s="323"/>
      <c r="H472" s="323"/>
      <c r="I472" s="323"/>
      <c r="J472" s="323"/>
      <c r="K472" s="323"/>
      <c r="L472" s="323"/>
      <c r="M472" s="323"/>
      <c r="N472" s="328">
        <f>SUBTOTAL(9,G472:M472)</f>
        <v>0</v>
      </c>
      <c r="O472" s="327">
        <f>IFERROR(N472/$N$18*100,"0.00")</f>
        <v>0</v>
      </c>
    </row>
    <row r="473" spans="1:15" ht="12.75" x14ac:dyDescent="0.2">
      <c r="A473" s="326">
        <v>2</v>
      </c>
      <c r="B473" s="325">
        <v>6</v>
      </c>
      <c r="C473" s="325">
        <v>8</v>
      </c>
      <c r="D473" s="325">
        <v>5</v>
      </c>
      <c r="E473" s="325"/>
      <c r="F473" s="324" t="s">
        <v>285</v>
      </c>
      <c r="G473" s="323">
        <f t="shared" ref="G473:O473" si="210">+G474</f>
        <v>0</v>
      </c>
      <c r="H473" s="323">
        <f t="shared" si="210"/>
        <v>0</v>
      </c>
      <c r="I473" s="323">
        <f t="shared" si="210"/>
        <v>0</v>
      </c>
      <c r="J473" s="323">
        <f t="shared" si="210"/>
        <v>0</v>
      </c>
      <c r="K473" s="323">
        <f t="shared" si="210"/>
        <v>0</v>
      </c>
      <c r="L473" s="323">
        <f t="shared" si="210"/>
        <v>0</v>
      </c>
      <c r="M473" s="323">
        <f t="shared" si="210"/>
        <v>0</v>
      </c>
      <c r="N473" s="323">
        <f t="shared" si="210"/>
        <v>0</v>
      </c>
      <c r="O473" s="322">
        <f t="shared" si="210"/>
        <v>0</v>
      </c>
    </row>
    <row r="474" spans="1:15" ht="12.75" x14ac:dyDescent="0.2">
      <c r="A474" s="331">
        <v>2</v>
      </c>
      <c r="B474" s="330">
        <v>6</v>
      </c>
      <c r="C474" s="330">
        <v>8</v>
      </c>
      <c r="D474" s="330">
        <v>5</v>
      </c>
      <c r="E474" s="330" t="s">
        <v>309</v>
      </c>
      <c r="F474" s="329" t="s">
        <v>285</v>
      </c>
      <c r="G474" s="323"/>
      <c r="H474" s="323"/>
      <c r="I474" s="323"/>
      <c r="J474" s="323"/>
      <c r="K474" s="323"/>
      <c r="L474" s="323"/>
      <c r="M474" s="323"/>
      <c r="N474" s="328">
        <f>SUBTOTAL(9,G474:M474)</f>
        <v>0</v>
      </c>
      <c r="O474" s="327">
        <f>IFERROR(N474/$N$18*100,"0.00")</f>
        <v>0</v>
      </c>
    </row>
    <row r="475" spans="1:15" ht="12.75" x14ac:dyDescent="0.2">
      <c r="A475" s="326">
        <v>2</v>
      </c>
      <c r="B475" s="325">
        <v>6</v>
      </c>
      <c r="C475" s="325">
        <v>8</v>
      </c>
      <c r="D475" s="325">
        <v>6</v>
      </c>
      <c r="E475" s="325"/>
      <c r="F475" s="324" t="s">
        <v>286</v>
      </c>
      <c r="G475" s="323">
        <f t="shared" ref="G475:O475" si="211">+G476</f>
        <v>0</v>
      </c>
      <c r="H475" s="323">
        <f t="shared" si="211"/>
        <v>0</v>
      </c>
      <c r="I475" s="323">
        <f t="shared" si="211"/>
        <v>0</v>
      </c>
      <c r="J475" s="323">
        <f t="shared" si="211"/>
        <v>0</v>
      </c>
      <c r="K475" s="323">
        <f t="shared" si="211"/>
        <v>0</v>
      </c>
      <c r="L475" s="323">
        <f t="shared" si="211"/>
        <v>0</v>
      </c>
      <c r="M475" s="323">
        <f t="shared" si="211"/>
        <v>0</v>
      </c>
      <c r="N475" s="323">
        <f t="shared" si="211"/>
        <v>0</v>
      </c>
      <c r="O475" s="322">
        <f t="shared" si="211"/>
        <v>0</v>
      </c>
    </row>
    <row r="476" spans="1:15" ht="12.75" x14ac:dyDescent="0.2">
      <c r="A476" s="331">
        <v>2</v>
      </c>
      <c r="B476" s="330">
        <v>6</v>
      </c>
      <c r="C476" s="330">
        <v>8</v>
      </c>
      <c r="D476" s="330">
        <v>6</v>
      </c>
      <c r="E476" s="330" t="s">
        <v>309</v>
      </c>
      <c r="F476" s="329" t="s">
        <v>286</v>
      </c>
      <c r="G476" s="323"/>
      <c r="H476" s="323"/>
      <c r="I476" s="323"/>
      <c r="J476" s="323"/>
      <c r="K476" s="323"/>
      <c r="L476" s="323"/>
      <c r="M476" s="323"/>
      <c r="N476" s="328">
        <f>SUBTOTAL(9,G476:M476)</f>
        <v>0</v>
      </c>
      <c r="O476" s="327">
        <f>IFERROR(N476/$N$18*100,"0.00")</f>
        <v>0</v>
      </c>
    </row>
    <row r="477" spans="1:15" ht="12.75" x14ac:dyDescent="0.2">
      <c r="A477" s="338">
        <v>2</v>
      </c>
      <c r="B477" s="325">
        <v>6</v>
      </c>
      <c r="C477" s="325">
        <v>8</v>
      </c>
      <c r="D477" s="325">
        <v>7</v>
      </c>
      <c r="E477" s="325"/>
      <c r="F477" s="337" t="s">
        <v>287</v>
      </c>
      <c r="G477" s="323">
        <f t="shared" ref="G477:O477" si="212">+G478</f>
        <v>0</v>
      </c>
      <c r="H477" s="323">
        <f t="shared" si="212"/>
        <v>0</v>
      </c>
      <c r="I477" s="323">
        <f t="shared" si="212"/>
        <v>0</v>
      </c>
      <c r="J477" s="323">
        <f t="shared" si="212"/>
        <v>0</v>
      </c>
      <c r="K477" s="323">
        <f t="shared" si="212"/>
        <v>0</v>
      </c>
      <c r="L477" s="323">
        <f t="shared" si="212"/>
        <v>0</v>
      </c>
      <c r="M477" s="323">
        <f t="shared" si="212"/>
        <v>0</v>
      </c>
      <c r="N477" s="323">
        <f t="shared" si="212"/>
        <v>0</v>
      </c>
      <c r="O477" s="322">
        <f t="shared" si="212"/>
        <v>0</v>
      </c>
    </row>
    <row r="478" spans="1:15" ht="12.75" x14ac:dyDescent="0.2">
      <c r="A478" s="331">
        <v>2</v>
      </c>
      <c r="B478" s="330">
        <v>6</v>
      </c>
      <c r="C478" s="330">
        <v>8</v>
      </c>
      <c r="D478" s="330">
        <v>7</v>
      </c>
      <c r="E478" s="330" t="s">
        <v>309</v>
      </c>
      <c r="F478" s="329" t="s">
        <v>287</v>
      </c>
      <c r="G478" s="323"/>
      <c r="H478" s="323"/>
      <c r="I478" s="323"/>
      <c r="J478" s="323"/>
      <c r="K478" s="323"/>
      <c r="L478" s="323"/>
      <c r="M478" s="323"/>
      <c r="N478" s="328">
        <f>SUBTOTAL(9,G478:M478)</f>
        <v>0</v>
      </c>
      <c r="O478" s="327">
        <f>IFERROR(N478/$N$18*100,"0.00")</f>
        <v>0</v>
      </c>
    </row>
    <row r="479" spans="1:15" ht="12.75" x14ac:dyDescent="0.2">
      <c r="A479" s="326">
        <v>2</v>
      </c>
      <c r="B479" s="325">
        <v>6</v>
      </c>
      <c r="C479" s="325">
        <v>8</v>
      </c>
      <c r="D479" s="325">
        <v>8</v>
      </c>
      <c r="E479" s="325"/>
      <c r="F479" s="337" t="s">
        <v>288</v>
      </c>
      <c r="G479" s="323">
        <f t="shared" ref="G479:O479" si="213">+G480+G481+G482+G483</f>
        <v>0</v>
      </c>
      <c r="H479" s="323">
        <f t="shared" si="213"/>
        <v>0</v>
      </c>
      <c r="I479" s="323">
        <f t="shared" si="213"/>
        <v>0</v>
      </c>
      <c r="J479" s="323">
        <f t="shared" si="213"/>
        <v>0</v>
      </c>
      <c r="K479" s="323">
        <f t="shared" si="213"/>
        <v>0</v>
      </c>
      <c r="L479" s="323">
        <f t="shared" si="213"/>
        <v>0</v>
      </c>
      <c r="M479" s="323">
        <f t="shared" si="213"/>
        <v>0</v>
      </c>
      <c r="N479" s="323">
        <f t="shared" si="213"/>
        <v>0</v>
      </c>
      <c r="O479" s="322">
        <f t="shared" si="213"/>
        <v>0</v>
      </c>
    </row>
    <row r="480" spans="1:15" ht="12.75" x14ac:dyDescent="0.2">
      <c r="A480" s="331">
        <v>2</v>
      </c>
      <c r="B480" s="330">
        <v>6</v>
      </c>
      <c r="C480" s="330">
        <v>8</v>
      </c>
      <c r="D480" s="330">
        <v>8</v>
      </c>
      <c r="E480" s="330" t="s">
        <v>309</v>
      </c>
      <c r="F480" s="329" t="s">
        <v>289</v>
      </c>
      <c r="G480" s="328"/>
      <c r="H480" s="328"/>
      <c r="I480" s="328"/>
      <c r="J480" s="328"/>
      <c r="K480" s="328"/>
      <c r="L480" s="328"/>
      <c r="M480" s="328"/>
      <c r="N480" s="328">
        <f>SUBTOTAL(9,G480:M480)</f>
        <v>0</v>
      </c>
      <c r="O480" s="327">
        <f>IFERROR(N480/$N$18*100,"0.00")</f>
        <v>0</v>
      </c>
    </row>
    <row r="481" spans="1:15" ht="12.75" x14ac:dyDescent="0.2">
      <c r="A481" s="331">
        <v>2</v>
      </c>
      <c r="B481" s="330">
        <v>6</v>
      </c>
      <c r="C481" s="330">
        <v>8</v>
      </c>
      <c r="D481" s="330">
        <v>8</v>
      </c>
      <c r="E481" s="330" t="s">
        <v>310</v>
      </c>
      <c r="F481" s="329" t="s">
        <v>290</v>
      </c>
      <c r="G481" s="328"/>
      <c r="H481" s="328"/>
      <c r="I481" s="328"/>
      <c r="J481" s="328"/>
      <c r="K481" s="328"/>
      <c r="L481" s="328"/>
      <c r="M481" s="328"/>
      <c r="N481" s="328">
        <f>SUBTOTAL(9,G481:M481)</f>
        <v>0</v>
      </c>
      <c r="O481" s="327">
        <f>IFERROR(N481/$N$18*100,"0.00")</f>
        <v>0</v>
      </c>
    </row>
    <row r="482" spans="1:15" ht="12.75" x14ac:dyDescent="0.2">
      <c r="A482" s="331">
        <v>2</v>
      </c>
      <c r="B482" s="330">
        <v>6</v>
      </c>
      <c r="C482" s="330">
        <v>8</v>
      </c>
      <c r="D482" s="330">
        <v>8</v>
      </c>
      <c r="E482" s="330" t="s">
        <v>311</v>
      </c>
      <c r="F482" s="329" t="s">
        <v>291</v>
      </c>
      <c r="G482" s="328"/>
      <c r="H482" s="328"/>
      <c r="I482" s="328"/>
      <c r="J482" s="328"/>
      <c r="K482" s="328"/>
      <c r="L482" s="328"/>
      <c r="M482" s="328"/>
      <c r="N482" s="328">
        <f>SUBTOTAL(9,G482:M482)</f>
        <v>0</v>
      </c>
      <c r="O482" s="327">
        <f>IFERROR(N482/$N$18*100,"0.00")</f>
        <v>0</v>
      </c>
    </row>
    <row r="483" spans="1:15" ht="12.75" x14ac:dyDescent="0.2">
      <c r="A483" s="331">
        <v>2</v>
      </c>
      <c r="B483" s="330">
        <v>6</v>
      </c>
      <c r="C483" s="330">
        <v>8</v>
      </c>
      <c r="D483" s="330">
        <v>8</v>
      </c>
      <c r="E483" s="330" t="s">
        <v>312</v>
      </c>
      <c r="F483" s="329" t="s">
        <v>292</v>
      </c>
      <c r="G483" s="323"/>
      <c r="H483" s="323"/>
      <c r="I483" s="323"/>
      <c r="J483" s="323"/>
      <c r="K483" s="323"/>
      <c r="L483" s="323"/>
      <c r="M483" s="323"/>
      <c r="N483" s="328">
        <f>SUBTOTAL(9,G483:M483)</f>
        <v>0</v>
      </c>
      <c r="O483" s="327">
        <f>IFERROR(N483/$N$18*100,"0.00")</f>
        <v>0</v>
      </c>
    </row>
    <row r="484" spans="1:15" ht="12.75" x14ac:dyDescent="0.2">
      <c r="A484" s="326">
        <v>2</v>
      </c>
      <c r="B484" s="325">
        <v>6</v>
      </c>
      <c r="C484" s="325">
        <v>8</v>
      </c>
      <c r="D484" s="325">
        <v>9</v>
      </c>
      <c r="E484" s="325"/>
      <c r="F484" s="337" t="s">
        <v>293</v>
      </c>
      <c r="G484" s="323">
        <f t="shared" ref="G484:O484" si="214">+G485</f>
        <v>0</v>
      </c>
      <c r="H484" s="323">
        <f t="shared" si="214"/>
        <v>0</v>
      </c>
      <c r="I484" s="323">
        <f t="shared" si="214"/>
        <v>0</v>
      </c>
      <c r="J484" s="323">
        <f t="shared" si="214"/>
        <v>0</v>
      </c>
      <c r="K484" s="323">
        <f t="shared" si="214"/>
        <v>0</v>
      </c>
      <c r="L484" s="323">
        <f t="shared" si="214"/>
        <v>0</v>
      </c>
      <c r="M484" s="323">
        <f t="shared" si="214"/>
        <v>0</v>
      </c>
      <c r="N484" s="323">
        <f t="shared" si="214"/>
        <v>0</v>
      </c>
      <c r="O484" s="322">
        <f t="shared" si="214"/>
        <v>0</v>
      </c>
    </row>
    <row r="485" spans="1:15" ht="12.75" x14ac:dyDescent="0.2">
      <c r="A485" s="331">
        <v>2</v>
      </c>
      <c r="B485" s="330">
        <v>6</v>
      </c>
      <c r="C485" s="330">
        <v>8</v>
      </c>
      <c r="D485" s="330">
        <v>9</v>
      </c>
      <c r="E485" s="330" t="s">
        <v>309</v>
      </c>
      <c r="F485" s="329" t="s">
        <v>293</v>
      </c>
      <c r="G485" s="323"/>
      <c r="H485" s="323"/>
      <c r="I485" s="323"/>
      <c r="J485" s="323"/>
      <c r="K485" s="323"/>
      <c r="L485" s="323"/>
      <c r="M485" s="323"/>
      <c r="N485" s="328">
        <f>SUBTOTAL(9,G485:M485)</f>
        <v>0</v>
      </c>
      <c r="O485" s="327">
        <f>IFERROR(N485/$N$18*100,"0.00")</f>
        <v>0</v>
      </c>
    </row>
    <row r="486" spans="1:15" ht="12.75" x14ac:dyDescent="0.2">
      <c r="A486" s="336">
        <v>2</v>
      </c>
      <c r="B486" s="335">
        <v>6</v>
      </c>
      <c r="C486" s="335">
        <v>9</v>
      </c>
      <c r="D486" s="335"/>
      <c r="E486" s="335"/>
      <c r="F486" s="334" t="s">
        <v>453</v>
      </c>
      <c r="G486" s="333">
        <f t="shared" ref="G486:N486" si="215">+G487+G489+G491</f>
        <v>0</v>
      </c>
      <c r="H486" s="333">
        <f t="shared" si="215"/>
        <v>0</v>
      </c>
      <c r="I486" s="333">
        <f t="shared" si="215"/>
        <v>0</v>
      </c>
      <c r="J486" s="333">
        <f t="shared" si="215"/>
        <v>0</v>
      </c>
      <c r="K486" s="333">
        <f t="shared" si="215"/>
        <v>0</v>
      </c>
      <c r="L486" s="333">
        <f t="shared" si="215"/>
        <v>0</v>
      </c>
      <c r="M486" s="333">
        <f t="shared" si="215"/>
        <v>3000000</v>
      </c>
      <c r="N486" s="333">
        <f t="shared" si="215"/>
        <v>3000000</v>
      </c>
      <c r="O486" s="332">
        <v>0</v>
      </c>
    </row>
    <row r="487" spans="1:15" ht="12.75" x14ac:dyDescent="0.2">
      <c r="A487" s="338">
        <v>2</v>
      </c>
      <c r="B487" s="325">
        <v>6</v>
      </c>
      <c r="C487" s="325">
        <v>9</v>
      </c>
      <c r="D487" s="325">
        <v>1</v>
      </c>
      <c r="E487" s="325"/>
      <c r="F487" s="337" t="s">
        <v>454</v>
      </c>
      <c r="G487" s="323">
        <f t="shared" ref="G487:N487" si="216">+G488</f>
        <v>0</v>
      </c>
      <c r="H487" s="323">
        <f t="shared" si="216"/>
        <v>0</v>
      </c>
      <c r="I487" s="323">
        <f t="shared" si="216"/>
        <v>0</v>
      </c>
      <c r="J487" s="323">
        <f t="shared" si="216"/>
        <v>0</v>
      </c>
      <c r="K487" s="323">
        <f t="shared" si="216"/>
        <v>0</v>
      </c>
      <c r="L487" s="323">
        <f t="shared" si="216"/>
        <v>0</v>
      </c>
      <c r="M487" s="323">
        <f t="shared" si="216"/>
        <v>0</v>
      </c>
      <c r="N487" s="323">
        <f t="shared" si="216"/>
        <v>0</v>
      </c>
      <c r="O487" s="346">
        <v>0</v>
      </c>
    </row>
    <row r="488" spans="1:15" ht="12.75" x14ac:dyDescent="0.2">
      <c r="A488" s="331">
        <v>2</v>
      </c>
      <c r="B488" s="330">
        <v>6</v>
      </c>
      <c r="C488" s="330">
        <v>9</v>
      </c>
      <c r="D488" s="330">
        <v>1</v>
      </c>
      <c r="E488" s="330" t="s">
        <v>309</v>
      </c>
      <c r="F488" s="329" t="s">
        <v>454</v>
      </c>
      <c r="G488" s="323"/>
      <c r="H488" s="323"/>
      <c r="I488" s="323"/>
      <c r="J488" s="323"/>
      <c r="K488" s="323"/>
      <c r="L488" s="323"/>
      <c r="M488" s="323"/>
      <c r="N488" s="328">
        <f>SUBTOTAL(9,G488:M488)</f>
        <v>0</v>
      </c>
      <c r="O488" s="327">
        <f>IFERROR(N488/$N$18*100,"0.00")</f>
        <v>0</v>
      </c>
    </row>
    <row r="489" spans="1:15" ht="12.75" x14ac:dyDescent="0.2">
      <c r="A489" s="338">
        <v>2</v>
      </c>
      <c r="B489" s="325">
        <v>6</v>
      </c>
      <c r="C489" s="325">
        <v>9</v>
      </c>
      <c r="D489" s="325">
        <v>2</v>
      </c>
      <c r="E489" s="325"/>
      <c r="F489" s="337" t="s">
        <v>455</v>
      </c>
      <c r="G489" s="323">
        <f t="shared" ref="G489:N489" si="217">+G490</f>
        <v>0</v>
      </c>
      <c r="H489" s="323">
        <f t="shared" si="217"/>
        <v>0</v>
      </c>
      <c r="I489" s="323">
        <f t="shared" si="217"/>
        <v>0</v>
      </c>
      <c r="J489" s="323">
        <f t="shared" si="217"/>
        <v>0</v>
      </c>
      <c r="K489" s="323">
        <f t="shared" si="217"/>
        <v>0</v>
      </c>
      <c r="L489" s="323">
        <f t="shared" si="217"/>
        <v>0</v>
      </c>
      <c r="M489" s="323">
        <f t="shared" si="217"/>
        <v>3000000</v>
      </c>
      <c r="N489" s="323">
        <f t="shared" si="217"/>
        <v>3000000</v>
      </c>
      <c r="O489" s="346">
        <v>0</v>
      </c>
    </row>
    <row r="490" spans="1:15" ht="12.75" x14ac:dyDescent="0.2">
      <c r="A490" s="331">
        <v>2</v>
      </c>
      <c r="B490" s="330">
        <v>6</v>
      </c>
      <c r="C490" s="330">
        <v>9</v>
      </c>
      <c r="D490" s="330">
        <v>2</v>
      </c>
      <c r="E490" s="330" t="s">
        <v>309</v>
      </c>
      <c r="F490" s="329" t="s">
        <v>455</v>
      </c>
      <c r="G490" s="323"/>
      <c r="H490" s="323"/>
      <c r="I490" s="323"/>
      <c r="J490" s="323"/>
      <c r="K490" s="323"/>
      <c r="L490" s="323"/>
      <c r="M490" s="328">
        <v>3000000</v>
      </c>
      <c r="N490" s="328">
        <f>SUBTOTAL(9,G490:M490)</f>
        <v>3000000</v>
      </c>
      <c r="O490" s="327">
        <f>IFERROR(N490/$N$18*100,"0.00")</f>
        <v>1.3227149040592852</v>
      </c>
    </row>
    <row r="491" spans="1:15" ht="12.75" x14ac:dyDescent="0.2">
      <c r="A491" s="338">
        <v>2</v>
      </c>
      <c r="B491" s="325">
        <v>6</v>
      </c>
      <c r="C491" s="325">
        <v>9</v>
      </c>
      <c r="D491" s="325">
        <v>9</v>
      </c>
      <c r="E491" s="325"/>
      <c r="F491" s="337" t="s">
        <v>456</v>
      </c>
      <c r="G491" s="323">
        <f t="shared" ref="G491:N491" si="218">+G492</f>
        <v>0</v>
      </c>
      <c r="H491" s="323">
        <f t="shared" si="218"/>
        <v>0</v>
      </c>
      <c r="I491" s="323">
        <f t="shared" si="218"/>
        <v>0</v>
      </c>
      <c r="J491" s="323">
        <f t="shared" si="218"/>
        <v>0</v>
      </c>
      <c r="K491" s="323">
        <f t="shared" si="218"/>
        <v>0</v>
      </c>
      <c r="L491" s="323">
        <f t="shared" si="218"/>
        <v>0</v>
      </c>
      <c r="M491" s="323">
        <f t="shared" si="218"/>
        <v>0</v>
      </c>
      <c r="N491" s="323">
        <f t="shared" si="218"/>
        <v>0</v>
      </c>
      <c r="O491" s="346">
        <v>0</v>
      </c>
    </row>
    <row r="492" spans="1:15" ht="12.75" x14ac:dyDescent="0.2">
      <c r="A492" s="331">
        <v>2</v>
      </c>
      <c r="B492" s="330">
        <v>6</v>
      </c>
      <c r="C492" s="330">
        <v>9</v>
      </c>
      <c r="D492" s="330">
        <v>9</v>
      </c>
      <c r="E492" s="330" t="s">
        <v>309</v>
      </c>
      <c r="F492" s="329" t="s">
        <v>456</v>
      </c>
      <c r="G492" s="323"/>
      <c r="H492" s="323"/>
      <c r="I492" s="323"/>
      <c r="J492" s="323"/>
      <c r="K492" s="323"/>
      <c r="L492" s="323"/>
      <c r="M492" s="323"/>
      <c r="N492" s="328">
        <f>SUBTOTAL(9,G492:M492)</f>
        <v>0</v>
      </c>
      <c r="O492" s="327">
        <f>IFERROR(N492/$N$18*100,"0.00")</f>
        <v>0</v>
      </c>
    </row>
    <row r="493" spans="1:15" ht="12.75" x14ac:dyDescent="0.2">
      <c r="A493" s="345">
        <v>2</v>
      </c>
      <c r="B493" s="344">
        <v>7</v>
      </c>
      <c r="C493" s="343"/>
      <c r="D493" s="343"/>
      <c r="E493" s="343"/>
      <c r="F493" s="342" t="s">
        <v>254</v>
      </c>
      <c r="G493" s="341">
        <f t="shared" ref="G493:N493" si="219">+G494+G505+G518</f>
        <v>0</v>
      </c>
      <c r="H493" s="341">
        <f t="shared" si="219"/>
        <v>0</v>
      </c>
      <c r="I493" s="341">
        <f t="shared" si="219"/>
        <v>0</v>
      </c>
      <c r="J493" s="341">
        <f t="shared" si="219"/>
        <v>0</v>
      </c>
      <c r="K493" s="341">
        <f t="shared" si="219"/>
        <v>0</v>
      </c>
      <c r="L493" s="341">
        <f t="shared" si="219"/>
        <v>0</v>
      </c>
      <c r="M493" s="341">
        <f t="shared" si="219"/>
        <v>0</v>
      </c>
      <c r="N493" s="341">
        <f t="shared" si="219"/>
        <v>0</v>
      </c>
      <c r="O493" s="340">
        <v>1.4633133358880683</v>
      </c>
    </row>
    <row r="494" spans="1:15" ht="12.75" x14ac:dyDescent="0.2">
      <c r="A494" s="336">
        <v>2</v>
      </c>
      <c r="B494" s="335">
        <v>7</v>
      </c>
      <c r="C494" s="335">
        <v>1</v>
      </c>
      <c r="D494" s="335"/>
      <c r="E494" s="335"/>
      <c r="F494" s="334" t="s">
        <v>294</v>
      </c>
      <c r="G494" s="333">
        <f t="shared" ref="G494:N494" si="220">+G495+G497+G499+G501+G503</f>
        <v>0</v>
      </c>
      <c r="H494" s="333">
        <f t="shared" si="220"/>
        <v>0</v>
      </c>
      <c r="I494" s="333">
        <f t="shared" si="220"/>
        <v>0</v>
      </c>
      <c r="J494" s="333">
        <f t="shared" si="220"/>
        <v>0</v>
      </c>
      <c r="K494" s="333">
        <f t="shared" si="220"/>
        <v>0</v>
      </c>
      <c r="L494" s="333">
        <f t="shared" si="220"/>
        <v>0</v>
      </c>
      <c r="M494" s="333">
        <f t="shared" si="220"/>
        <v>0</v>
      </c>
      <c r="N494" s="333">
        <f t="shared" si="220"/>
        <v>0</v>
      </c>
      <c r="O494" s="332">
        <v>1.4633133358880683</v>
      </c>
    </row>
    <row r="495" spans="1:15" ht="12.75" x14ac:dyDescent="0.2">
      <c r="A495" s="326">
        <v>2</v>
      </c>
      <c r="B495" s="325">
        <v>7</v>
      </c>
      <c r="C495" s="325">
        <v>1</v>
      </c>
      <c r="D495" s="325">
        <v>1</v>
      </c>
      <c r="E495" s="325"/>
      <c r="F495" s="324" t="s">
        <v>295</v>
      </c>
      <c r="G495" s="323">
        <f t="shared" ref="G495:O495" si="221">+G496</f>
        <v>0</v>
      </c>
      <c r="H495" s="323">
        <f t="shared" si="221"/>
        <v>0</v>
      </c>
      <c r="I495" s="323">
        <f t="shared" si="221"/>
        <v>0</v>
      </c>
      <c r="J495" s="323">
        <f t="shared" si="221"/>
        <v>0</v>
      </c>
      <c r="K495" s="323">
        <f t="shared" si="221"/>
        <v>0</v>
      </c>
      <c r="L495" s="323">
        <f t="shared" si="221"/>
        <v>0</v>
      </c>
      <c r="M495" s="323">
        <f t="shared" si="221"/>
        <v>0</v>
      </c>
      <c r="N495" s="323">
        <f t="shared" si="221"/>
        <v>0</v>
      </c>
      <c r="O495" s="322">
        <f t="shared" si="221"/>
        <v>0</v>
      </c>
    </row>
    <row r="496" spans="1:15" ht="12.75" x14ac:dyDescent="0.2">
      <c r="A496" s="331">
        <v>2</v>
      </c>
      <c r="B496" s="330">
        <v>7</v>
      </c>
      <c r="C496" s="330">
        <v>1</v>
      </c>
      <c r="D496" s="330">
        <v>1</v>
      </c>
      <c r="E496" s="330" t="s">
        <v>309</v>
      </c>
      <c r="F496" s="329" t="s">
        <v>295</v>
      </c>
      <c r="G496" s="323"/>
      <c r="H496" s="323"/>
      <c r="I496" s="323"/>
      <c r="J496" s="323"/>
      <c r="K496" s="323"/>
      <c r="L496" s="323"/>
      <c r="M496" s="323"/>
      <c r="N496" s="328">
        <f>SUBTOTAL(9,G496:M496)</f>
        <v>0</v>
      </c>
      <c r="O496" s="327">
        <f>IFERROR(N496/$N$18*100,"0.00")</f>
        <v>0</v>
      </c>
    </row>
    <row r="497" spans="1:15" ht="12.75" x14ac:dyDescent="0.2">
      <c r="A497" s="326">
        <v>2</v>
      </c>
      <c r="B497" s="325">
        <v>7</v>
      </c>
      <c r="C497" s="325">
        <v>1</v>
      </c>
      <c r="D497" s="325">
        <v>2</v>
      </c>
      <c r="E497" s="325"/>
      <c r="F497" s="324" t="s">
        <v>296</v>
      </c>
      <c r="G497" s="323">
        <f t="shared" ref="G497:O497" si="222">+G498</f>
        <v>0</v>
      </c>
      <c r="H497" s="323">
        <f t="shared" si="222"/>
        <v>0</v>
      </c>
      <c r="I497" s="323">
        <f t="shared" si="222"/>
        <v>0</v>
      </c>
      <c r="J497" s="323">
        <f t="shared" si="222"/>
        <v>0</v>
      </c>
      <c r="K497" s="323">
        <f t="shared" si="222"/>
        <v>0</v>
      </c>
      <c r="L497" s="323">
        <f t="shared" si="222"/>
        <v>0</v>
      </c>
      <c r="M497" s="323">
        <f t="shared" si="222"/>
        <v>0</v>
      </c>
      <c r="N497" s="323">
        <f t="shared" si="222"/>
        <v>0</v>
      </c>
      <c r="O497" s="322">
        <f t="shared" si="222"/>
        <v>0</v>
      </c>
    </row>
    <row r="498" spans="1:15" ht="12.75" x14ac:dyDescent="0.2">
      <c r="A498" s="331">
        <v>2</v>
      </c>
      <c r="B498" s="330">
        <v>7</v>
      </c>
      <c r="C498" s="330">
        <v>1</v>
      </c>
      <c r="D498" s="330">
        <v>2</v>
      </c>
      <c r="E498" s="330" t="s">
        <v>309</v>
      </c>
      <c r="F498" s="329" t="s">
        <v>296</v>
      </c>
      <c r="G498" s="323"/>
      <c r="H498" s="323"/>
      <c r="I498" s="323"/>
      <c r="J498" s="323"/>
      <c r="K498" s="323"/>
      <c r="L498" s="323"/>
      <c r="M498" s="339"/>
      <c r="N498" s="328">
        <f>SUBTOTAL(9,G498:M498)</f>
        <v>0</v>
      </c>
      <c r="O498" s="327">
        <f>IFERROR(N498/$N$18*100,"0.00")</f>
        <v>0</v>
      </c>
    </row>
    <row r="499" spans="1:15" ht="12.75" x14ac:dyDescent="0.2">
      <c r="A499" s="326">
        <v>2</v>
      </c>
      <c r="B499" s="325">
        <v>7</v>
      </c>
      <c r="C499" s="325">
        <v>1</v>
      </c>
      <c r="D499" s="325">
        <v>3</v>
      </c>
      <c r="E499" s="325"/>
      <c r="F499" s="324" t="s">
        <v>297</v>
      </c>
      <c r="G499" s="323">
        <f t="shared" ref="G499:O499" si="223">+G500</f>
        <v>0</v>
      </c>
      <c r="H499" s="323">
        <f t="shared" si="223"/>
        <v>0</v>
      </c>
      <c r="I499" s="323">
        <f t="shared" si="223"/>
        <v>0</v>
      </c>
      <c r="J499" s="323">
        <f t="shared" si="223"/>
        <v>0</v>
      </c>
      <c r="K499" s="323">
        <f t="shared" si="223"/>
        <v>0</v>
      </c>
      <c r="L499" s="323">
        <f t="shared" si="223"/>
        <v>0</v>
      </c>
      <c r="M499" s="323">
        <f t="shared" si="223"/>
        <v>0</v>
      </c>
      <c r="N499" s="323">
        <f t="shared" si="223"/>
        <v>0</v>
      </c>
      <c r="O499" s="322">
        <f t="shared" si="223"/>
        <v>0</v>
      </c>
    </row>
    <row r="500" spans="1:15" ht="12.75" x14ac:dyDescent="0.2">
      <c r="A500" s="331">
        <v>2</v>
      </c>
      <c r="B500" s="330">
        <v>7</v>
      </c>
      <c r="C500" s="330">
        <v>1</v>
      </c>
      <c r="D500" s="330">
        <v>3</v>
      </c>
      <c r="E500" s="330" t="s">
        <v>309</v>
      </c>
      <c r="F500" s="329" t="s">
        <v>297</v>
      </c>
      <c r="G500" s="323"/>
      <c r="H500" s="323"/>
      <c r="I500" s="323"/>
      <c r="J500" s="323"/>
      <c r="K500" s="323"/>
      <c r="L500" s="323"/>
      <c r="M500" s="323"/>
      <c r="N500" s="328">
        <f>SUBTOTAL(9,G500:M500)</f>
        <v>0</v>
      </c>
      <c r="O500" s="327">
        <f>IFERROR(N500/$N$18*100,"0.00")</f>
        <v>0</v>
      </c>
    </row>
    <row r="501" spans="1:15" ht="12.75" x14ac:dyDescent="0.2">
      <c r="A501" s="326">
        <v>2</v>
      </c>
      <c r="B501" s="325">
        <v>7</v>
      </c>
      <c r="C501" s="325">
        <v>1</v>
      </c>
      <c r="D501" s="325">
        <v>4</v>
      </c>
      <c r="E501" s="325"/>
      <c r="F501" s="324" t="s">
        <v>298</v>
      </c>
      <c r="G501" s="323">
        <f t="shared" ref="G501:O501" si="224">+G502</f>
        <v>0</v>
      </c>
      <c r="H501" s="323">
        <f t="shared" si="224"/>
        <v>0</v>
      </c>
      <c r="I501" s="323">
        <f t="shared" si="224"/>
        <v>0</v>
      </c>
      <c r="J501" s="323">
        <f t="shared" si="224"/>
        <v>0</v>
      </c>
      <c r="K501" s="323">
        <f t="shared" si="224"/>
        <v>0</v>
      </c>
      <c r="L501" s="323">
        <f t="shared" si="224"/>
        <v>0</v>
      </c>
      <c r="M501" s="323">
        <f t="shared" si="224"/>
        <v>0</v>
      </c>
      <c r="N501" s="323">
        <f t="shared" si="224"/>
        <v>0</v>
      </c>
      <c r="O501" s="322">
        <f t="shared" si="224"/>
        <v>0</v>
      </c>
    </row>
    <row r="502" spans="1:15" ht="12.75" x14ac:dyDescent="0.2">
      <c r="A502" s="331">
        <v>2</v>
      </c>
      <c r="B502" s="330">
        <v>7</v>
      </c>
      <c r="C502" s="330">
        <v>1</v>
      </c>
      <c r="D502" s="330">
        <v>4</v>
      </c>
      <c r="E502" s="330" t="s">
        <v>309</v>
      </c>
      <c r="F502" s="329" t="s">
        <v>298</v>
      </c>
      <c r="G502" s="323"/>
      <c r="H502" s="323"/>
      <c r="I502" s="323"/>
      <c r="J502" s="323"/>
      <c r="K502" s="323"/>
      <c r="L502" s="323"/>
      <c r="M502" s="323"/>
      <c r="N502" s="328">
        <f>SUBTOTAL(9,G502:M502)</f>
        <v>0</v>
      </c>
      <c r="O502" s="327">
        <f>IFERROR(N502/$N$18*100,"0.00")</f>
        <v>0</v>
      </c>
    </row>
    <row r="503" spans="1:15" ht="12.75" x14ac:dyDescent="0.2">
      <c r="A503" s="338">
        <v>2</v>
      </c>
      <c r="B503" s="325">
        <v>7</v>
      </c>
      <c r="C503" s="325">
        <v>1</v>
      </c>
      <c r="D503" s="325">
        <v>5</v>
      </c>
      <c r="E503" s="325"/>
      <c r="F503" s="337" t="s">
        <v>457</v>
      </c>
      <c r="G503" s="323">
        <f t="shared" ref="G503:O503" si="225">+G504</f>
        <v>0</v>
      </c>
      <c r="H503" s="323">
        <f t="shared" si="225"/>
        <v>0</v>
      </c>
      <c r="I503" s="323">
        <f t="shared" si="225"/>
        <v>0</v>
      </c>
      <c r="J503" s="323">
        <f t="shared" si="225"/>
        <v>0</v>
      </c>
      <c r="K503" s="323">
        <f t="shared" si="225"/>
        <v>0</v>
      </c>
      <c r="L503" s="323">
        <f t="shared" si="225"/>
        <v>0</v>
      </c>
      <c r="M503" s="323">
        <f t="shared" si="225"/>
        <v>0</v>
      </c>
      <c r="N503" s="323">
        <f t="shared" si="225"/>
        <v>0</v>
      </c>
      <c r="O503" s="322">
        <f t="shared" si="225"/>
        <v>0</v>
      </c>
    </row>
    <row r="504" spans="1:15" ht="12.75" x14ac:dyDescent="0.2">
      <c r="A504" s="331">
        <v>2</v>
      </c>
      <c r="B504" s="330">
        <v>7</v>
      </c>
      <c r="C504" s="330">
        <v>1</v>
      </c>
      <c r="D504" s="330">
        <v>5</v>
      </c>
      <c r="E504" s="330" t="s">
        <v>309</v>
      </c>
      <c r="F504" s="329" t="s">
        <v>457</v>
      </c>
      <c r="G504" s="323"/>
      <c r="H504" s="323"/>
      <c r="I504" s="323"/>
      <c r="J504" s="323"/>
      <c r="K504" s="323"/>
      <c r="L504" s="323"/>
      <c r="M504" s="323"/>
      <c r="N504" s="328">
        <f>SUBTOTAL(9,G504:M504)</f>
        <v>0</v>
      </c>
      <c r="O504" s="327">
        <f>IFERROR(N504/$N$18*100,"0.00")</f>
        <v>0</v>
      </c>
    </row>
    <row r="505" spans="1:15" ht="12.75" x14ac:dyDescent="0.2">
      <c r="A505" s="336">
        <v>2</v>
      </c>
      <c r="B505" s="335">
        <v>7</v>
      </c>
      <c r="C505" s="335">
        <v>2</v>
      </c>
      <c r="D505" s="335"/>
      <c r="E505" s="335"/>
      <c r="F505" s="334" t="s">
        <v>299</v>
      </c>
      <c r="G505" s="333">
        <f t="shared" ref="G505:N505" si="226">+G506+G508+G510+G512+G514+G516</f>
        <v>0</v>
      </c>
      <c r="H505" s="333">
        <f t="shared" si="226"/>
        <v>0</v>
      </c>
      <c r="I505" s="333">
        <f t="shared" si="226"/>
        <v>0</v>
      </c>
      <c r="J505" s="333">
        <f t="shared" si="226"/>
        <v>0</v>
      </c>
      <c r="K505" s="333">
        <f t="shared" si="226"/>
        <v>0</v>
      </c>
      <c r="L505" s="333">
        <f t="shared" si="226"/>
        <v>0</v>
      </c>
      <c r="M505" s="333">
        <f t="shared" si="226"/>
        <v>0</v>
      </c>
      <c r="N505" s="333">
        <f t="shared" si="226"/>
        <v>0</v>
      </c>
      <c r="O505" s="332">
        <v>0</v>
      </c>
    </row>
    <row r="506" spans="1:15" ht="12.75" x14ac:dyDescent="0.2">
      <c r="A506" s="326">
        <v>2</v>
      </c>
      <c r="B506" s="325">
        <v>7</v>
      </c>
      <c r="C506" s="325">
        <v>2</v>
      </c>
      <c r="D506" s="325">
        <v>1</v>
      </c>
      <c r="E506" s="325"/>
      <c r="F506" s="324" t="s">
        <v>300</v>
      </c>
      <c r="G506" s="323">
        <f t="shared" ref="G506:O506" si="227">+G507</f>
        <v>0</v>
      </c>
      <c r="H506" s="323">
        <f t="shared" si="227"/>
        <v>0</v>
      </c>
      <c r="I506" s="323">
        <f t="shared" si="227"/>
        <v>0</v>
      </c>
      <c r="J506" s="323">
        <f t="shared" si="227"/>
        <v>0</v>
      </c>
      <c r="K506" s="323">
        <f t="shared" si="227"/>
        <v>0</v>
      </c>
      <c r="L506" s="323">
        <f t="shared" si="227"/>
        <v>0</v>
      </c>
      <c r="M506" s="323">
        <f t="shared" si="227"/>
        <v>0</v>
      </c>
      <c r="N506" s="323">
        <f t="shared" si="227"/>
        <v>0</v>
      </c>
      <c r="O506" s="322">
        <f t="shared" si="227"/>
        <v>0</v>
      </c>
    </row>
    <row r="507" spans="1:15" ht="12.75" x14ac:dyDescent="0.2">
      <c r="A507" s="331">
        <v>2</v>
      </c>
      <c r="B507" s="330">
        <v>7</v>
      </c>
      <c r="C507" s="330">
        <v>2</v>
      </c>
      <c r="D507" s="330">
        <v>1</v>
      </c>
      <c r="E507" s="330" t="s">
        <v>309</v>
      </c>
      <c r="F507" s="329" t="s">
        <v>300</v>
      </c>
      <c r="G507" s="323"/>
      <c r="H507" s="323"/>
      <c r="I507" s="323"/>
      <c r="J507" s="323"/>
      <c r="K507" s="323"/>
      <c r="L507" s="323"/>
      <c r="M507" s="323"/>
      <c r="N507" s="328">
        <f>SUBTOTAL(9,G507:M507)</f>
        <v>0</v>
      </c>
      <c r="O507" s="327">
        <f>IFERROR(N507/$N$18*100,"0.00")</f>
        <v>0</v>
      </c>
    </row>
    <row r="508" spans="1:15" ht="12.75" x14ac:dyDescent="0.2">
      <c r="A508" s="326">
        <v>2</v>
      </c>
      <c r="B508" s="325">
        <v>7</v>
      </c>
      <c r="C508" s="325">
        <v>2</v>
      </c>
      <c r="D508" s="325">
        <v>2</v>
      </c>
      <c r="E508" s="325"/>
      <c r="F508" s="324" t="s">
        <v>301</v>
      </c>
      <c r="G508" s="323">
        <f t="shared" ref="G508:O508" si="228">+G509</f>
        <v>0</v>
      </c>
      <c r="H508" s="323">
        <f t="shared" si="228"/>
        <v>0</v>
      </c>
      <c r="I508" s="323">
        <f t="shared" si="228"/>
        <v>0</v>
      </c>
      <c r="J508" s="323">
        <f t="shared" si="228"/>
        <v>0</v>
      </c>
      <c r="K508" s="323">
        <f t="shared" si="228"/>
        <v>0</v>
      </c>
      <c r="L508" s="323">
        <f t="shared" si="228"/>
        <v>0</v>
      </c>
      <c r="M508" s="323">
        <f t="shared" si="228"/>
        <v>0</v>
      </c>
      <c r="N508" s="323">
        <f t="shared" si="228"/>
        <v>0</v>
      </c>
      <c r="O508" s="322">
        <f t="shared" si="228"/>
        <v>0</v>
      </c>
    </row>
    <row r="509" spans="1:15" ht="12.75" x14ac:dyDescent="0.2">
      <c r="A509" s="331">
        <v>2</v>
      </c>
      <c r="B509" s="330">
        <v>7</v>
      </c>
      <c r="C509" s="330">
        <v>2</v>
      </c>
      <c r="D509" s="330">
        <v>2</v>
      </c>
      <c r="E509" s="330" t="s">
        <v>309</v>
      </c>
      <c r="F509" s="329" t="s">
        <v>301</v>
      </c>
      <c r="G509" s="323"/>
      <c r="H509" s="323"/>
      <c r="I509" s="323"/>
      <c r="J509" s="323"/>
      <c r="K509" s="323"/>
      <c r="L509" s="323"/>
      <c r="M509" s="323"/>
      <c r="N509" s="328">
        <f>SUBTOTAL(9,G509:M509)</f>
        <v>0</v>
      </c>
      <c r="O509" s="327">
        <f>IFERROR(N509/$N$18*100,"0.00")</f>
        <v>0</v>
      </c>
    </row>
    <row r="510" spans="1:15" ht="12.75" x14ac:dyDescent="0.2">
      <c r="A510" s="326">
        <v>2</v>
      </c>
      <c r="B510" s="325">
        <v>7</v>
      </c>
      <c r="C510" s="325">
        <v>2</v>
      </c>
      <c r="D510" s="325">
        <v>3</v>
      </c>
      <c r="E510" s="325"/>
      <c r="F510" s="324" t="s">
        <v>302</v>
      </c>
      <c r="G510" s="323">
        <f t="shared" ref="G510:O510" si="229">+G511</f>
        <v>0</v>
      </c>
      <c r="H510" s="323">
        <f t="shared" si="229"/>
        <v>0</v>
      </c>
      <c r="I510" s="323">
        <f t="shared" si="229"/>
        <v>0</v>
      </c>
      <c r="J510" s="323">
        <f t="shared" si="229"/>
        <v>0</v>
      </c>
      <c r="K510" s="323">
        <f t="shared" si="229"/>
        <v>0</v>
      </c>
      <c r="L510" s="323">
        <f t="shared" si="229"/>
        <v>0</v>
      </c>
      <c r="M510" s="323">
        <f t="shared" si="229"/>
        <v>0</v>
      </c>
      <c r="N510" s="323">
        <f t="shared" si="229"/>
        <v>0</v>
      </c>
      <c r="O510" s="322">
        <f t="shared" si="229"/>
        <v>0</v>
      </c>
    </row>
    <row r="511" spans="1:15" ht="12.75" x14ac:dyDescent="0.2">
      <c r="A511" s="331">
        <v>2</v>
      </c>
      <c r="B511" s="330">
        <v>7</v>
      </c>
      <c r="C511" s="330">
        <v>2</v>
      </c>
      <c r="D511" s="330">
        <v>3</v>
      </c>
      <c r="E511" s="330" t="s">
        <v>309</v>
      </c>
      <c r="F511" s="329" t="s">
        <v>302</v>
      </c>
      <c r="G511" s="323"/>
      <c r="H511" s="323"/>
      <c r="I511" s="323"/>
      <c r="J511" s="323"/>
      <c r="K511" s="323"/>
      <c r="L511" s="323"/>
      <c r="M511" s="323"/>
      <c r="N511" s="328">
        <f>SUBTOTAL(9,G511:M511)</f>
        <v>0</v>
      </c>
      <c r="O511" s="327">
        <f>IFERROR(N511/$N$18*100,"0.00")</f>
        <v>0</v>
      </c>
    </row>
    <row r="512" spans="1:15" ht="12.75" x14ac:dyDescent="0.2">
      <c r="A512" s="326">
        <v>2</v>
      </c>
      <c r="B512" s="325">
        <v>7</v>
      </c>
      <c r="C512" s="325">
        <v>2</v>
      </c>
      <c r="D512" s="325">
        <v>4</v>
      </c>
      <c r="E512" s="325"/>
      <c r="F512" s="324" t="s">
        <v>303</v>
      </c>
      <c r="G512" s="323">
        <f t="shared" ref="G512:O512" si="230">+G513</f>
        <v>0</v>
      </c>
      <c r="H512" s="323">
        <f t="shared" si="230"/>
        <v>0</v>
      </c>
      <c r="I512" s="323">
        <f t="shared" si="230"/>
        <v>0</v>
      </c>
      <c r="J512" s="323">
        <f t="shared" si="230"/>
        <v>0</v>
      </c>
      <c r="K512" s="323">
        <f t="shared" si="230"/>
        <v>0</v>
      </c>
      <c r="L512" s="323">
        <f t="shared" si="230"/>
        <v>0</v>
      </c>
      <c r="M512" s="323">
        <f t="shared" si="230"/>
        <v>0</v>
      </c>
      <c r="N512" s="323">
        <f t="shared" si="230"/>
        <v>0</v>
      </c>
      <c r="O512" s="322">
        <f t="shared" si="230"/>
        <v>0</v>
      </c>
    </row>
    <row r="513" spans="1:16" ht="12.75" x14ac:dyDescent="0.2">
      <c r="A513" s="331">
        <v>2</v>
      </c>
      <c r="B513" s="330">
        <v>7</v>
      </c>
      <c r="C513" s="330">
        <v>2</v>
      </c>
      <c r="D513" s="330">
        <v>4</v>
      </c>
      <c r="E513" s="330" t="s">
        <v>309</v>
      </c>
      <c r="F513" s="329" t="s">
        <v>303</v>
      </c>
      <c r="G513" s="323"/>
      <c r="H513" s="323"/>
      <c r="I513" s="323"/>
      <c r="J513" s="323"/>
      <c r="K513" s="323"/>
      <c r="L513" s="323"/>
      <c r="M513" s="323"/>
      <c r="N513" s="328">
        <f>SUBTOTAL(9,G513:M513)</f>
        <v>0</v>
      </c>
      <c r="O513" s="327">
        <f>IFERROR(N513/$N$18*100,"0.00")</f>
        <v>0</v>
      </c>
    </row>
    <row r="514" spans="1:16" ht="12.75" x14ac:dyDescent="0.2">
      <c r="A514" s="326">
        <v>2</v>
      </c>
      <c r="B514" s="325">
        <v>7</v>
      </c>
      <c r="C514" s="325">
        <v>2</v>
      </c>
      <c r="D514" s="325">
        <v>7</v>
      </c>
      <c r="E514" s="325"/>
      <c r="F514" s="324" t="s">
        <v>304</v>
      </c>
      <c r="G514" s="323">
        <f t="shared" ref="G514:O514" si="231">+G515</f>
        <v>0</v>
      </c>
      <c r="H514" s="323">
        <f t="shared" si="231"/>
        <v>0</v>
      </c>
      <c r="I514" s="323">
        <f t="shared" si="231"/>
        <v>0</v>
      </c>
      <c r="J514" s="323">
        <f t="shared" si="231"/>
        <v>0</v>
      </c>
      <c r="K514" s="323">
        <f t="shared" si="231"/>
        <v>0</v>
      </c>
      <c r="L514" s="323">
        <f t="shared" si="231"/>
        <v>0</v>
      </c>
      <c r="M514" s="323">
        <f t="shared" si="231"/>
        <v>0</v>
      </c>
      <c r="N514" s="323">
        <f t="shared" si="231"/>
        <v>0</v>
      </c>
      <c r="O514" s="322">
        <f t="shared" si="231"/>
        <v>0</v>
      </c>
    </row>
    <row r="515" spans="1:16" ht="12.75" x14ac:dyDescent="0.2">
      <c r="A515" s="331">
        <v>2</v>
      </c>
      <c r="B515" s="330">
        <v>7</v>
      </c>
      <c r="C515" s="330">
        <v>2</v>
      </c>
      <c r="D515" s="330">
        <v>7</v>
      </c>
      <c r="E515" s="330" t="s">
        <v>309</v>
      </c>
      <c r="F515" s="329" t="s">
        <v>304</v>
      </c>
      <c r="G515" s="323"/>
      <c r="H515" s="323"/>
      <c r="I515" s="323"/>
      <c r="J515" s="323"/>
      <c r="K515" s="323"/>
      <c r="L515" s="323"/>
      <c r="M515" s="323"/>
      <c r="N515" s="328">
        <f>SUBTOTAL(9,G515:M515)</f>
        <v>0</v>
      </c>
      <c r="O515" s="327">
        <f>IFERROR(N515/$N$18*100,"0.00")</f>
        <v>0</v>
      </c>
    </row>
    <row r="516" spans="1:16" ht="12.75" x14ac:dyDescent="0.2">
      <c r="A516" s="326">
        <v>2</v>
      </c>
      <c r="B516" s="325">
        <v>7</v>
      </c>
      <c r="C516" s="325">
        <v>2</v>
      </c>
      <c r="D516" s="325">
        <v>8</v>
      </c>
      <c r="E516" s="325"/>
      <c r="F516" s="324" t="s">
        <v>305</v>
      </c>
      <c r="G516" s="323">
        <f t="shared" ref="G516:O516" si="232">+G517</f>
        <v>0</v>
      </c>
      <c r="H516" s="323">
        <f t="shared" si="232"/>
        <v>0</v>
      </c>
      <c r="I516" s="323">
        <f t="shared" si="232"/>
        <v>0</v>
      </c>
      <c r="J516" s="323">
        <f t="shared" si="232"/>
        <v>0</v>
      </c>
      <c r="K516" s="323">
        <f t="shared" si="232"/>
        <v>0</v>
      </c>
      <c r="L516" s="323">
        <f t="shared" si="232"/>
        <v>0</v>
      </c>
      <c r="M516" s="323">
        <f t="shared" si="232"/>
        <v>0</v>
      </c>
      <c r="N516" s="323">
        <f t="shared" si="232"/>
        <v>0</v>
      </c>
      <c r="O516" s="322">
        <f t="shared" si="232"/>
        <v>0</v>
      </c>
    </row>
    <row r="517" spans="1:16" ht="12.75" x14ac:dyDescent="0.2">
      <c r="A517" s="331">
        <v>2</v>
      </c>
      <c r="B517" s="330">
        <v>7</v>
      </c>
      <c r="C517" s="330">
        <v>2</v>
      </c>
      <c r="D517" s="330">
        <v>8</v>
      </c>
      <c r="E517" s="330" t="s">
        <v>309</v>
      </c>
      <c r="F517" s="329" t="s">
        <v>305</v>
      </c>
      <c r="G517" s="323"/>
      <c r="H517" s="323"/>
      <c r="I517" s="323"/>
      <c r="J517" s="323"/>
      <c r="K517" s="323"/>
      <c r="L517" s="323"/>
      <c r="M517" s="323"/>
      <c r="N517" s="328">
        <f>SUBTOTAL(9,G517:M517)</f>
        <v>0</v>
      </c>
      <c r="O517" s="327">
        <f>IFERROR(N517/$N$18*100,"0.00")</f>
        <v>0</v>
      </c>
    </row>
    <row r="518" spans="1:16" ht="12.75" x14ac:dyDescent="0.2">
      <c r="A518" s="336">
        <v>2</v>
      </c>
      <c r="B518" s="335">
        <v>7</v>
      </c>
      <c r="C518" s="335">
        <v>3</v>
      </c>
      <c r="D518" s="335"/>
      <c r="E518" s="335"/>
      <c r="F518" s="334" t="s">
        <v>306</v>
      </c>
      <c r="G518" s="333">
        <f t="shared" ref="G518:N518" si="233">+G519+G521</f>
        <v>0</v>
      </c>
      <c r="H518" s="333">
        <f t="shared" si="233"/>
        <v>0</v>
      </c>
      <c r="I518" s="333">
        <f t="shared" si="233"/>
        <v>0</v>
      </c>
      <c r="J518" s="333">
        <f t="shared" si="233"/>
        <v>0</v>
      </c>
      <c r="K518" s="333">
        <f t="shared" si="233"/>
        <v>0</v>
      </c>
      <c r="L518" s="333">
        <f t="shared" si="233"/>
        <v>0</v>
      </c>
      <c r="M518" s="333">
        <f t="shared" si="233"/>
        <v>0</v>
      </c>
      <c r="N518" s="333">
        <f t="shared" si="233"/>
        <v>0</v>
      </c>
      <c r="O518" s="332">
        <v>0</v>
      </c>
    </row>
    <row r="519" spans="1:16" ht="12.75" x14ac:dyDescent="0.2">
      <c r="A519" s="326">
        <v>2</v>
      </c>
      <c r="B519" s="325">
        <v>7</v>
      </c>
      <c r="C519" s="325">
        <v>3</v>
      </c>
      <c r="D519" s="325">
        <v>1</v>
      </c>
      <c r="E519" s="325"/>
      <c r="F519" s="324" t="s">
        <v>307</v>
      </c>
      <c r="G519" s="323">
        <f t="shared" ref="G519:O519" si="234">+G520</f>
        <v>0</v>
      </c>
      <c r="H519" s="323">
        <f t="shared" si="234"/>
        <v>0</v>
      </c>
      <c r="I519" s="323">
        <f t="shared" si="234"/>
        <v>0</v>
      </c>
      <c r="J519" s="323">
        <f t="shared" si="234"/>
        <v>0</v>
      </c>
      <c r="K519" s="323">
        <f t="shared" si="234"/>
        <v>0</v>
      </c>
      <c r="L519" s="323">
        <f t="shared" si="234"/>
        <v>0</v>
      </c>
      <c r="M519" s="323">
        <f t="shared" si="234"/>
        <v>0</v>
      </c>
      <c r="N519" s="323">
        <f t="shared" si="234"/>
        <v>0</v>
      </c>
      <c r="O519" s="322">
        <f t="shared" si="234"/>
        <v>0</v>
      </c>
    </row>
    <row r="520" spans="1:16" ht="12.75" x14ac:dyDescent="0.2">
      <c r="A520" s="331">
        <v>2</v>
      </c>
      <c r="B520" s="330">
        <v>7</v>
      </c>
      <c r="C520" s="330">
        <v>3</v>
      </c>
      <c r="D520" s="330">
        <v>1</v>
      </c>
      <c r="E520" s="330" t="s">
        <v>309</v>
      </c>
      <c r="F520" s="329" t="s">
        <v>307</v>
      </c>
      <c r="G520" s="323"/>
      <c r="H520" s="323"/>
      <c r="I520" s="323"/>
      <c r="J520" s="323"/>
      <c r="K520" s="323"/>
      <c r="L520" s="323"/>
      <c r="M520" s="323"/>
      <c r="N520" s="328">
        <f>SUBTOTAL(9,G520:M520)</f>
        <v>0</v>
      </c>
      <c r="O520" s="327">
        <f>IFERROR(N520/$N$18*100,"0.00")</f>
        <v>0</v>
      </c>
    </row>
    <row r="521" spans="1:16" ht="12.75" x14ac:dyDescent="0.2">
      <c r="A521" s="326">
        <v>2</v>
      </c>
      <c r="B521" s="325">
        <v>7</v>
      </c>
      <c r="C521" s="325">
        <v>3</v>
      </c>
      <c r="D521" s="325">
        <v>2</v>
      </c>
      <c r="E521" s="325"/>
      <c r="F521" s="324" t="s">
        <v>308</v>
      </c>
      <c r="G521" s="323">
        <f t="shared" ref="G521:O521" si="235">+G522</f>
        <v>0</v>
      </c>
      <c r="H521" s="323">
        <f t="shared" si="235"/>
        <v>0</v>
      </c>
      <c r="I521" s="323">
        <f t="shared" si="235"/>
        <v>0</v>
      </c>
      <c r="J521" s="323">
        <f t="shared" si="235"/>
        <v>0</v>
      </c>
      <c r="K521" s="323">
        <f t="shared" si="235"/>
        <v>0</v>
      </c>
      <c r="L521" s="323">
        <f t="shared" si="235"/>
        <v>0</v>
      </c>
      <c r="M521" s="323">
        <f t="shared" si="235"/>
        <v>0</v>
      </c>
      <c r="N521" s="323">
        <f t="shared" si="235"/>
        <v>0</v>
      </c>
      <c r="O521" s="322">
        <f t="shared" si="235"/>
        <v>0</v>
      </c>
    </row>
    <row r="522" spans="1:16" ht="12.75" x14ac:dyDescent="0.2">
      <c r="A522" s="321">
        <v>2</v>
      </c>
      <c r="B522" s="320">
        <v>7</v>
      </c>
      <c r="C522" s="320">
        <v>3</v>
      </c>
      <c r="D522" s="320">
        <v>2</v>
      </c>
      <c r="E522" s="320" t="s">
        <v>309</v>
      </c>
      <c r="F522" s="319" t="s">
        <v>308</v>
      </c>
      <c r="G522" s="318"/>
      <c r="H522" s="318"/>
      <c r="I522" s="318"/>
      <c r="J522" s="318"/>
      <c r="K522" s="318"/>
      <c r="L522" s="318"/>
      <c r="M522" s="318"/>
      <c r="N522" s="317">
        <f>SUBTOTAL(9,G522:M522)</f>
        <v>0</v>
      </c>
      <c r="O522" s="316">
        <f>IFERROR(N522/$N$18*100,"0.00")</f>
        <v>0</v>
      </c>
    </row>
    <row r="523" spans="1:16" s="17" customFormat="1" x14ac:dyDescent="0.3">
      <c r="A523" s="18"/>
      <c r="B523" s="18"/>
      <c r="C523" s="18"/>
      <c r="D523" s="18"/>
      <c r="E523" s="18"/>
      <c r="F523" s="18"/>
      <c r="G523" s="18"/>
      <c r="H523" s="18"/>
      <c r="I523" s="18"/>
      <c r="J523" s="18"/>
      <c r="K523" s="18"/>
      <c r="L523" s="18"/>
      <c r="M523" s="18"/>
      <c r="N523" s="18"/>
      <c r="P523" s="315"/>
    </row>
    <row r="524" spans="1:16" s="17" customFormat="1" x14ac:dyDescent="0.3">
      <c r="A524" s="18"/>
      <c r="B524" s="18"/>
      <c r="C524" s="18"/>
      <c r="D524" s="18"/>
      <c r="E524" s="18"/>
      <c r="F524" s="18"/>
      <c r="G524" s="18"/>
      <c r="H524" s="18"/>
      <c r="I524" s="18"/>
      <c r="J524" s="18"/>
      <c r="K524" s="18"/>
      <c r="L524" s="18"/>
      <c r="M524" s="18"/>
      <c r="N524" s="18"/>
      <c r="P524" s="315"/>
    </row>
    <row r="525" spans="1:16" s="17" customFormat="1" x14ac:dyDescent="0.3">
      <c r="A525" s="18"/>
      <c r="B525" s="18"/>
      <c r="C525" s="18"/>
      <c r="D525" s="18"/>
      <c r="E525" s="18"/>
      <c r="F525" s="18"/>
      <c r="G525" s="18"/>
      <c r="H525" s="18"/>
      <c r="I525" s="18"/>
      <c r="J525" s="18"/>
      <c r="K525" s="18"/>
      <c r="L525" s="18"/>
      <c r="M525" s="18"/>
      <c r="N525" s="18"/>
      <c r="P525" s="315"/>
    </row>
    <row r="526" spans="1:16" s="17" customFormat="1" x14ac:dyDescent="0.3">
      <c r="A526" s="18"/>
      <c r="B526" s="18"/>
      <c r="C526" s="18"/>
      <c r="D526" s="18"/>
      <c r="E526" s="18"/>
      <c r="F526" s="18"/>
      <c r="G526" s="18"/>
      <c r="H526" s="18"/>
      <c r="I526" s="18"/>
      <c r="J526" s="18"/>
      <c r="K526" s="18"/>
      <c r="L526" s="18"/>
      <c r="M526" s="18"/>
      <c r="N526" s="18"/>
      <c r="P526" s="315"/>
    </row>
    <row r="527" spans="1:16" s="17" customFormat="1" x14ac:dyDescent="0.3">
      <c r="A527" s="18"/>
      <c r="B527" s="18"/>
      <c r="C527" s="18"/>
      <c r="D527" s="18"/>
      <c r="E527" s="18"/>
      <c r="F527" s="18"/>
      <c r="G527" s="18"/>
      <c r="H527" s="18"/>
      <c r="I527" s="18"/>
      <c r="J527" s="18"/>
      <c r="K527" s="18"/>
      <c r="L527" s="18"/>
      <c r="M527" s="18"/>
      <c r="N527" s="18"/>
      <c r="P527" s="315"/>
    </row>
    <row r="528" spans="1:16" s="17" customFormat="1" x14ac:dyDescent="0.3">
      <c r="A528" s="18"/>
      <c r="B528" s="18"/>
      <c r="C528" s="18"/>
      <c r="D528" s="18"/>
      <c r="E528" s="18"/>
      <c r="F528" s="18"/>
      <c r="G528" s="18"/>
      <c r="H528" s="18"/>
      <c r="I528" s="18"/>
      <c r="J528" s="18"/>
      <c r="K528" s="18"/>
      <c r="L528" s="18"/>
      <c r="M528" s="18"/>
      <c r="N528" s="18"/>
      <c r="P528" s="315"/>
    </row>
    <row r="529" spans="1:16" s="17" customFormat="1" x14ac:dyDescent="0.3">
      <c r="A529" s="18"/>
      <c r="B529" s="18"/>
      <c r="C529" s="18"/>
      <c r="D529" s="18"/>
      <c r="E529" s="18"/>
      <c r="F529" s="18"/>
      <c r="G529" s="18"/>
      <c r="H529" s="18"/>
      <c r="I529" s="18"/>
      <c r="J529" s="18"/>
      <c r="K529" s="18"/>
      <c r="L529" s="18"/>
      <c r="M529" s="18"/>
      <c r="N529" s="18"/>
      <c r="P529" s="315"/>
    </row>
    <row r="530" spans="1:16" s="17" customFormat="1" x14ac:dyDescent="0.3">
      <c r="A530" s="18"/>
      <c r="B530" s="18"/>
      <c r="C530" s="18"/>
      <c r="D530" s="18"/>
      <c r="E530" s="18"/>
      <c r="F530" s="18"/>
      <c r="G530" s="18"/>
      <c r="H530" s="18"/>
      <c r="I530" s="18"/>
      <c r="J530" s="18"/>
      <c r="K530" s="18"/>
      <c r="L530" s="18"/>
      <c r="M530" s="18"/>
      <c r="N530" s="18"/>
      <c r="P530" s="315"/>
    </row>
    <row r="531" spans="1:16" s="17" customFormat="1" x14ac:dyDescent="0.3">
      <c r="A531" s="18"/>
      <c r="B531" s="18"/>
      <c r="C531" s="18"/>
      <c r="D531" s="18"/>
      <c r="E531" s="18"/>
      <c r="F531" s="18"/>
      <c r="G531" s="18"/>
      <c r="H531" s="18"/>
      <c r="I531" s="18"/>
      <c r="J531" s="18"/>
      <c r="K531" s="18"/>
      <c r="L531" s="18"/>
      <c r="M531" s="18"/>
      <c r="N531" s="18"/>
      <c r="P531" s="315"/>
    </row>
    <row r="532" spans="1:16" s="17" customFormat="1" x14ac:dyDescent="0.3">
      <c r="A532" s="18"/>
      <c r="B532" s="18"/>
      <c r="C532" s="18"/>
      <c r="D532" s="18"/>
      <c r="E532" s="18"/>
      <c r="F532" s="18"/>
      <c r="G532" s="18"/>
      <c r="H532" s="18"/>
      <c r="I532" s="18"/>
      <c r="J532" s="18"/>
      <c r="K532" s="18"/>
      <c r="L532" s="18"/>
      <c r="M532" s="18"/>
      <c r="N532" s="18"/>
      <c r="P532" s="315"/>
    </row>
    <row r="533" spans="1:16" s="17" customFormat="1" x14ac:dyDescent="0.3">
      <c r="A533" s="18"/>
      <c r="B533" s="18"/>
      <c r="C533" s="18"/>
      <c r="D533" s="18"/>
      <c r="E533" s="18"/>
      <c r="F533" s="18"/>
      <c r="G533" s="18"/>
      <c r="H533" s="18"/>
      <c r="I533" s="18"/>
      <c r="J533" s="18"/>
      <c r="K533" s="18"/>
      <c r="L533" s="18"/>
      <c r="M533" s="18"/>
      <c r="N533" s="18"/>
      <c r="P533" s="315"/>
    </row>
    <row r="534" spans="1:16" s="17" customFormat="1" x14ac:dyDescent="0.3">
      <c r="A534" s="18"/>
      <c r="B534" s="18"/>
      <c r="C534" s="18"/>
      <c r="D534" s="18"/>
      <c r="E534" s="18"/>
      <c r="F534" s="18"/>
      <c r="G534" s="18"/>
      <c r="H534" s="18"/>
      <c r="I534" s="18"/>
      <c r="J534" s="18"/>
      <c r="K534" s="18"/>
      <c r="L534" s="18"/>
      <c r="M534" s="18"/>
      <c r="N534" s="18"/>
      <c r="P534" s="315"/>
    </row>
    <row r="535" spans="1:16" s="17" customFormat="1" x14ac:dyDescent="0.3">
      <c r="A535" s="18"/>
      <c r="B535" s="18"/>
      <c r="C535" s="18"/>
      <c r="D535" s="18"/>
      <c r="E535" s="18"/>
      <c r="F535" s="18"/>
      <c r="G535" s="18"/>
      <c r="H535" s="18"/>
      <c r="I535" s="18"/>
      <c r="J535" s="18"/>
      <c r="K535" s="18"/>
      <c r="L535" s="18"/>
      <c r="M535" s="18"/>
      <c r="N535" s="18"/>
      <c r="P535" s="315"/>
    </row>
    <row r="536" spans="1:16" s="17" customFormat="1" x14ac:dyDescent="0.3">
      <c r="A536" s="18"/>
      <c r="B536" s="18"/>
      <c r="C536" s="18"/>
      <c r="D536" s="18"/>
      <c r="E536" s="18"/>
      <c r="F536" s="18"/>
      <c r="G536" s="18"/>
      <c r="H536" s="18"/>
      <c r="I536" s="18"/>
      <c r="J536" s="18"/>
      <c r="K536" s="18"/>
      <c r="L536" s="18"/>
      <c r="M536" s="18"/>
      <c r="N536" s="18"/>
      <c r="P536" s="315"/>
    </row>
    <row r="537" spans="1:16" s="17" customFormat="1" x14ac:dyDescent="0.3">
      <c r="A537" s="18"/>
      <c r="B537" s="18"/>
      <c r="C537" s="18"/>
      <c r="D537" s="18"/>
      <c r="E537" s="18"/>
      <c r="F537" s="18"/>
      <c r="G537" s="18"/>
      <c r="H537" s="18"/>
      <c r="I537" s="18"/>
      <c r="J537" s="18"/>
      <c r="K537" s="18"/>
      <c r="L537" s="18"/>
      <c r="M537" s="18"/>
      <c r="N537" s="18"/>
      <c r="P537" s="315"/>
    </row>
    <row r="538" spans="1:16" s="17" customFormat="1" x14ac:dyDescent="0.3">
      <c r="A538" s="18"/>
      <c r="B538" s="18"/>
      <c r="C538" s="18"/>
      <c r="D538" s="18"/>
      <c r="E538" s="18"/>
      <c r="F538" s="18"/>
      <c r="G538" s="18"/>
      <c r="H538" s="18"/>
      <c r="I538" s="18"/>
      <c r="J538" s="18"/>
      <c r="K538" s="18"/>
      <c r="L538" s="18"/>
      <c r="M538" s="18"/>
      <c r="N538" s="18"/>
      <c r="P538" s="315"/>
    </row>
    <row r="539" spans="1:16" s="17" customFormat="1" x14ac:dyDescent="0.3">
      <c r="A539" s="18"/>
      <c r="B539" s="18"/>
      <c r="C539" s="18"/>
      <c r="D539" s="18"/>
      <c r="E539" s="18"/>
      <c r="F539" s="18"/>
      <c r="G539" s="18"/>
      <c r="H539" s="18"/>
      <c r="I539" s="18"/>
      <c r="J539" s="18"/>
      <c r="K539" s="18"/>
      <c r="L539" s="18"/>
      <c r="M539" s="18"/>
      <c r="N539" s="18"/>
      <c r="P539" s="315"/>
    </row>
    <row r="540" spans="1:16" s="17" customFormat="1" x14ac:dyDescent="0.3">
      <c r="A540" s="18"/>
      <c r="B540" s="18"/>
      <c r="C540" s="18"/>
      <c r="D540" s="18"/>
      <c r="E540" s="18"/>
      <c r="F540" s="18"/>
      <c r="G540" s="18"/>
      <c r="H540" s="18"/>
      <c r="I540" s="18"/>
      <c r="J540" s="18"/>
      <c r="K540" s="18"/>
      <c r="L540" s="18"/>
      <c r="M540" s="18"/>
      <c r="N540" s="18"/>
      <c r="P540" s="315"/>
    </row>
    <row r="541" spans="1:16" s="17" customFormat="1" x14ac:dyDescent="0.3">
      <c r="A541" s="18"/>
      <c r="B541" s="18"/>
      <c r="C541" s="18"/>
      <c r="D541" s="18"/>
      <c r="E541" s="18"/>
      <c r="F541" s="18"/>
      <c r="G541" s="18"/>
      <c r="H541" s="18"/>
      <c r="I541" s="18"/>
      <c r="J541" s="18"/>
      <c r="K541" s="18"/>
      <c r="L541" s="18"/>
      <c r="M541" s="18"/>
      <c r="N541" s="18"/>
      <c r="P541" s="315"/>
    </row>
    <row r="542" spans="1:16" s="17" customFormat="1" x14ac:dyDescent="0.3">
      <c r="A542" s="18"/>
      <c r="B542" s="18"/>
      <c r="C542" s="18"/>
      <c r="D542" s="18"/>
      <c r="E542" s="18"/>
      <c r="F542" s="18"/>
      <c r="G542" s="18"/>
      <c r="H542" s="18"/>
      <c r="I542" s="18"/>
      <c r="J542" s="18"/>
      <c r="K542" s="18"/>
      <c r="L542" s="18"/>
      <c r="M542" s="18"/>
      <c r="N542" s="18"/>
      <c r="P542" s="315"/>
    </row>
    <row r="543" spans="1:16" s="17" customFormat="1" x14ac:dyDescent="0.3">
      <c r="A543" s="18"/>
      <c r="B543" s="18"/>
      <c r="C543" s="18"/>
      <c r="D543" s="18"/>
      <c r="E543" s="18"/>
      <c r="F543" s="18"/>
      <c r="G543" s="18"/>
      <c r="H543" s="18"/>
      <c r="I543" s="18"/>
      <c r="J543" s="18"/>
      <c r="K543" s="18"/>
      <c r="L543" s="18"/>
      <c r="M543" s="18"/>
      <c r="N543" s="18"/>
      <c r="P543" s="315"/>
    </row>
    <row r="544" spans="1:16" s="17" customFormat="1" x14ac:dyDescent="0.3">
      <c r="A544" s="18"/>
      <c r="B544" s="18"/>
      <c r="C544" s="18"/>
      <c r="D544" s="18"/>
      <c r="E544" s="18"/>
      <c r="F544" s="18"/>
      <c r="G544" s="18"/>
      <c r="H544" s="18"/>
      <c r="I544" s="18"/>
      <c r="J544" s="18"/>
      <c r="K544" s="18"/>
      <c r="L544" s="18"/>
      <c r="M544" s="18"/>
      <c r="N544" s="18"/>
      <c r="P544" s="315"/>
    </row>
    <row r="545" spans="1:16" s="17" customFormat="1" x14ac:dyDescent="0.3">
      <c r="A545" s="18"/>
      <c r="B545" s="18"/>
      <c r="C545" s="18"/>
      <c r="D545" s="18"/>
      <c r="E545" s="18"/>
      <c r="F545" s="18"/>
      <c r="G545" s="18"/>
      <c r="H545" s="18"/>
      <c r="I545" s="18"/>
      <c r="J545" s="18"/>
      <c r="K545" s="18"/>
      <c r="L545" s="18"/>
      <c r="M545" s="18"/>
      <c r="N545" s="18"/>
      <c r="P545" s="315"/>
    </row>
    <row r="546" spans="1:16" s="17" customFormat="1" x14ac:dyDescent="0.3">
      <c r="A546" s="18"/>
      <c r="B546" s="18"/>
      <c r="C546" s="18"/>
      <c r="D546" s="18"/>
      <c r="E546" s="18"/>
      <c r="F546" s="18"/>
      <c r="G546" s="18"/>
      <c r="H546" s="18"/>
      <c r="I546" s="18"/>
      <c r="J546" s="18"/>
      <c r="K546" s="18"/>
      <c r="L546" s="18"/>
      <c r="M546" s="18"/>
      <c r="N546" s="18"/>
      <c r="P546" s="315"/>
    </row>
    <row r="547" spans="1:16" s="17" customFormat="1" x14ac:dyDescent="0.3">
      <c r="A547" s="18"/>
      <c r="B547" s="18"/>
      <c r="C547" s="18"/>
      <c r="D547" s="18"/>
      <c r="E547" s="18"/>
      <c r="F547" s="18"/>
      <c r="G547" s="18"/>
      <c r="H547" s="18"/>
      <c r="I547" s="18"/>
      <c r="J547" s="18"/>
      <c r="K547" s="18"/>
      <c r="L547" s="18"/>
      <c r="M547" s="18"/>
      <c r="N547" s="18"/>
      <c r="P547" s="315"/>
    </row>
    <row r="548" spans="1:16" s="17" customFormat="1" x14ac:dyDescent="0.3">
      <c r="A548" s="18"/>
      <c r="B548" s="18"/>
      <c r="C548" s="18"/>
      <c r="D548" s="18"/>
      <c r="E548" s="18"/>
      <c r="F548" s="18"/>
      <c r="G548" s="18"/>
      <c r="H548" s="18"/>
      <c r="I548" s="18"/>
      <c r="J548" s="18"/>
      <c r="K548" s="18"/>
      <c r="L548" s="18"/>
      <c r="M548" s="18"/>
      <c r="N548" s="18"/>
      <c r="P548" s="315"/>
    </row>
    <row r="549" spans="1:16" s="17" customFormat="1" x14ac:dyDescent="0.3">
      <c r="A549" s="18"/>
      <c r="B549" s="18"/>
      <c r="C549" s="18"/>
      <c r="D549" s="18"/>
      <c r="E549" s="18"/>
      <c r="F549" s="18"/>
      <c r="G549" s="18"/>
      <c r="H549" s="18"/>
      <c r="I549" s="18"/>
      <c r="J549" s="18"/>
      <c r="K549" s="18"/>
      <c r="L549" s="18"/>
      <c r="M549" s="18"/>
      <c r="N549" s="18"/>
      <c r="P549" s="315"/>
    </row>
    <row r="550" spans="1:16" s="17" customFormat="1" x14ac:dyDescent="0.3">
      <c r="A550" s="18"/>
      <c r="B550" s="18"/>
      <c r="C550" s="18"/>
      <c r="D550" s="18"/>
      <c r="E550" s="18"/>
      <c r="F550" s="18"/>
      <c r="G550" s="18"/>
      <c r="H550" s="18"/>
      <c r="I550" s="18"/>
      <c r="J550" s="18"/>
      <c r="K550" s="18"/>
      <c r="L550" s="18"/>
      <c r="M550" s="18"/>
      <c r="N550" s="18"/>
      <c r="P550" s="315"/>
    </row>
    <row r="551" spans="1:16" s="17" customFormat="1" x14ac:dyDescent="0.3">
      <c r="A551" s="18"/>
      <c r="B551" s="18"/>
      <c r="C551" s="18"/>
      <c r="D551" s="18"/>
      <c r="E551" s="18"/>
      <c r="F551" s="18"/>
      <c r="G551" s="18"/>
      <c r="H551" s="18"/>
      <c r="I551" s="18"/>
      <c r="J551" s="18"/>
      <c r="K551" s="18"/>
      <c r="L551" s="18"/>
      <c r="M551" s="18"/>
      <c r="N551" s="18"/>
      <c r="P551" s="315"/>
    </row>
    <row r="552" spans="1:16" s="17" customFormat="1" x14ac:dyDescent="0.3">
      <c r="A552" s="18"/>
      <c r="B552" s="18"/>
      <c r="C552" s="18"/>
      <c r="D552" s="18"/>
      <c r="E552" s="18"/>
      <c r="F552" s="18"/>
      <c r="G552" s="18"/>
      <c r="H552" s="18"/>
      <c r="I552" s="18"/>
      <c r="J552" s="18"/>
      <c r="K552" s="18"/>
      <c r="L552" s="18"/>
      <c r="M552" s="18"/>
      <c r="N552" s="18"/>
      <c r="P552" s="315"/>
    </row>
    <row r="553" spans="1:16" s="17" customFormat="1" x14ac:dyDescent="0.3">
      <c r="A553" s="18"/>
      <c r="B553" s="18"/>
      <c r="C553" s="18"/>
      <c r="D553" s="18"/>
      <c r="E553" s="18"/>
      <c r="F553" s="18"/>
      <c r="G553" s="18"/>
      <c r="H553" s="18"/>
      <c r="I553" s="18"/>
      <c r="J553" s="18"/>
      <c r="K553" s="18"/>
      <c r="L553" s="18"/>
      <c r="M553" s="18"/>
      <c r="N553" s="18"/>
      <c r="P553" s="315"/>
    </row>
    <row r="554" spans="1:16" s="17" customFormat="1" x14ac:dyDescent="0.3">
      <c r="A554" s="18"/>
      <c r="B554" s="18"/>
      <c r="C554" s="18"/>
      <c r="D554" s="18"/>
      <c r="E554" s="18"/>
      <c r="F554" s="18"/>
      <c r="G554" s="18"/>
      <c r="H554" s="18"/>
      <c r="I554" s="18"/>
      <c r="J554" s="18"/>
      <c r="K554" s="18"/>
      <c r="L554" s="18"/>
      <c r="M554" s="18"/>
      <c r="N554" s="18"/>
      <c r="P554" s="315"/>
    </row>
    <row r="555" spans="1:16" s="17" customFormat="1" x14ac:dyDescent="0.3">
      <c r="A555" s="18"/>
      <c r="B555" s="18"/>
      <c r="C555" s="18"/>
      <c r="D555" s="18"/>
      <c r="E555" s="18"/>
      <c r="F555" s="18"/>
      <c r="G555" s="18"/>
      <c r="H555" s="18"/>
      <c r="I555" s="18"/>
      <c r="J555" s="18"/>
      <c r="K555" s="18"/>
      <c r="L555" s="18"/>
      <c r="M555" s="18"/>
      <c r="N555" s="18"/>
      <c r="P555" s="315"/>
    </row>
    <row r="556" spans="1:16" s="17" customFormat="1" x14ac:dyDescent="0.3">
      <c r="A556" s="18"/>
      <c r="B556" s="18"/>
      <c r="C556" s="18"/>
      <c r="D556" s="18"/>
      <c r="E556" s="18"/>
      <c r="F556" s="18"/>
      <c r="G556" s="18"/>
      <c r="H556" s="18"/>
      <c r="I556" s="18"/>
      <c r="J556" s="18"/>
      <c r="K556" s="18"/>
      <c r="L556" s="18"/>
      <c r="M556" s="18"/>
      <c r="N556" s="18"/>
      <c r="P556" s="315"/>
    </row>
    <row r="557" spans="1:16" s="17" customFormat="1" x14ac:dyDescent="0.3">
      <c r="A557" s="18"/>
      <c r="B557" s="18"/>
      <c r="C557" s="18"/>
      <c r="D557" s="18"/>
      <c r="E557" s="18"/>
      <c r="F557" s="18"/>
      <c r="G557" s="18"/>
      <c r="H557" s="18"/>
      <c r="I557" s="18"/>
      <c r="J557" s="18"/>
      <c r="K557" s="18"/>
      <c r="L557" s="18"/>
      <c r="M557" s="18"/>
      <c r="N557" s="18"/>
      <c r="P557" s="315"/>
    </row>
    <row r="558" spans="1:16" s="17" customFormat="1" x14ac:dyDescent="0.3">
      <c r="A558" s="18"/>
      <c r="B558" s="18"/>
      <c r="C558" s="18"/>
      <c r="D558" s="18"/>
      <c r="E558" s="18"/>
      <c r="F558" s="18"/>
      <c r="G558" s="18"/>
      <c r="H558" s="18"/>
      <c r="I558" s="18"/>
      <c r="J558" s="18"/>
      <c r="K558" s="18"/>
      <c r="L558" s="18"/>
      <c r="M558" s="18"/>
      <c r="N558" s="18"/>
      <c r="P558" s="315"/>
    </row>
    <row r="559" spans="1:16" s="17" customFormat="1" x14ac:dyDescent="0.3">
      <c r="A559" s="18"/>
      <c r="B559" s="18"/>
      <c r="C559" s="18"/>
      <c r="D559" s="18"/>
      <c r="E559" s="18"/>
      <c r="F559" s="18"/>
      <c r="G559" s="18"/>
      <c r="H559" s="18"/>
      <c r="I559" s="18"/>
      <c r="J559" s="18"/>
      <c r="K559" s="18"/>
      <c r="L559" s="18"/>
      <c r="M559" s="18"/>
      <c r="N559" s="18"/>
      <c r="P559" s="315"/>
    </row>
    <row r="560" spans="1:16" s="17" customFormat="1" x14ac:dyDescent="0.3">
      <c r="A560" s="18"/>
      <c r="B560" s="18"/>
      <c r="C560" s="18"/>
      <c r="D560" s="18"/>
      <c r="E560" s="18"/>
      <c r="F560" s="18"/>
      <c r="G560" s="18"/>
      <c r="H560" s="18"/>
      <c r="I560" s="18"/>
      <c r="J560" s="18"/>
      <c r="K560" s="18"/>
      <c r="L560" s="18"/>
      <c r="M560" s="18"/>
      <c r="N560" s="18"/>
      <c r="P560" s="315"/>
    </row>
    <row r="561" spans="1:16" s="17" customFormat="1" x14ac:dyDescent="0.3">
      <c r="A561" s="18"/>
      <c r="B561" s="18"/>
      <c r="C561" s="18"/>
      <c r="D561" s="18"/>
      <c r="E561" s="18"/>
      <c r="F561" s="18"/>
      <c r="G561" s="18"/>
      <c r="H561" s="18"/>
      <c r="I561" s="18"/>
      <c r="J561" s="18"/>
      <c r="K561" s="18"/>
      <c r="L561" s="18"/>
      <c r="M561" s="18"/>
      <c r="N561" s="18"/>
      <c r="P561" s="315"/>
    </row>
    <row r="562" spans="1:16" s="17" customFormat="1" x14ac:dyDescent="0.3">
      <c r="A562" s="18"/>
      <c r="B562" s="18"/>
      <c r="C562" s="18"/>
      <c r="D562" s="18"/>
      <c r="E562" s="18"/>
      <c r="F562" s="18"/>
      <c r="G562" s="18"/>
      <c r="H562" s="18"/>
      <c r="I562" s="18"/>
      <c r="J562" s="18"/>
      <c r="K562" s="18"/>
      <c r="L562" s="18"/>
      <c r="M562" s="18"/>
      <c r="N562" s="18"/>
      <c r="P562" s="315"/>
    </row>
    <row r="563" spans="1:16" s="17" customFormat="1" x14ac:dyDescent="0.3">
      <c r="A563" s="18"/>
      <c r="B563" s="18"/>
      <c r="C563" s="18"/>
      <c r="D563" s="18"/>
      <c r="E563" s="18"/>
      <c r="F563" s="18"/>
      <c r="G563" s="18"/>
      <c r="H563" s="18"/>
      <c r="I563" s="18"/>
      <c r="J563" s="18"/>
      <c r="K563" s="18"/>
      <c r="L563" s="18"/>
      <c r="M563" s="18"/>
      <c r="N563" s="18"/>
      <c r="P563" s="315"/>
    </row>
    <row r="564" spans="1:16" s="17" customFormat="1" x14ac:dyDescent="0.3">
      <c r="A564" s="18"/>
      <c r="B564" s="18"/>
      <c r="C564" s="18"/>
      <c r="D564" s="18"/>
      <c r="E564" s="18"/>
      <c r="F564" s="18"/>
      <c r="G564" s="18"/>
      <c r="H564" s="18"/>
      <c r="I564" s="18"/>
      <c r="J564" s="18"/>
      <c r="K564" s="18"/>
      <c r="L564" s="18"/>
      <c r="M564" s="18"/>
      <c r="N564" s="18"/>
      <c r="P564" s="315"/>
    </row>
    <row r="565" spans="1:16" s="17" customFormat="1" x14ac:dyDescent="0.3">
      <c r="A565" s="18"/>
      <c r="B565" s="18"/>
      <c r="C565" s="18"/>
      <c r="D565" s="18"/>
      <c r="E565" s="18"/>
      <c r="F565" s="18"/>
      <c r="G565" s="18"/>
      <c r="H565" s="18"/>
      <c r="I565" s="18"/>
      <c r="J565" s="18"/>
      <c r="K565" s="18"/>
      <c r="L565" s="18"/>
      <c r="M565" s="18"/>
      <c r="N565" s="18"/>
      <c r="P565" s="315"/>
    </row>
    <row r="566" spans="1:16" s="17" customFormat="1" x14ac:dyDescent="0.3">
      <c r="A566" s="18"/>
      <c r="B566" s="18"/>
      <c r="C566" s="18"/>
      <c r="D566" s="18"/>
      <c r="E566" s="18"/>
      <c r="F566" s="18"/>
      <c r="G566" s="18"/>
      <c r="H566" s="18"/>
      <c r="I566" s="18"/>
      <c r="J566" s="18"/>
      <c r="K566" s="18"/>
      <c r="L566" s="18"/>
      <c r="M566" s="18"/>
      <c r="N566" s="18"/>
      <c r="P566" s="315"/>
    </row>
    <row r="567" spans="1:16" s="17" customFormat="1" x14ac:dyDescent="0.3">
      <c r="A567" s="18"/>
      <c r="B567" s="18"/>
      <c r="C567" s="18"/>
      <c r="D567" s="18"/>
      <c r="E567" s="18"/>
      <c r="F567" s="18"/>
      <c r="G567" s="18"/>
      <c r="H567" s="18"/>
      <c r="I567" s="18"/>
      <c r="J567" s="18"/>
      <c r="K567" s="18"/>
      <c r="L567" s="18"/>
      <c r="M567" s="18"/>
      <c r="N567" s="18"/>
      <c r="P567" s="315"/>
    </row>
    <row r="568" spans="1:16" s="17" customFormat="1" x14ac:dyDescent="0.3">
      <c r="A568" s="18"/>
      <c r="B568" s="18"/>
      <c r="C568" s="18"/>
      <c r="D568" s="18"/>
      <c r="E568" s="18"/>
      <c r="F568" s="18"/>
      <c r="G568" s="18"/>
      <c r="H568" s="18"/>
      <c r="I568" s="18"/>
      <c r="J568" s="18"/>
      <c r="K568" s="18"/>
      <c r="L568" s="18"/>
      <c r="M568" s="18"/>
      <c r="N568" s="18"/>
      <c r="P568" s="315"/>
    </row>
    <row r="569" spans="1:16" s="17" customFormat="1" x14ac:dyDescent="0.3">
      <c r="A569" s="18"/>
      <c r="B569" s="18"/>
      <c r="C569" s="18"/>
      <c r="D569" s="18"/>
      <c r="E569" s="18"/>
      <c r="F569" s="18"/>
      <c r="G569" s="18"/>
      <c r="H569" s="18"/>
      <c r="I569" s="18"/>
      <c r="J569" s="18"/>
      <c r="K569" s="18"/>
      <c r="L569" s="18"/>
      <c r="M569" s="18"/>
      <c r="N569" s="18"/>
      <c r="P569" s="315"/>
    </row>
    <row r="570" spans="1:16" s="17" customFormat="1" x14ac:dyDescent="0.3">
      <c r="A570" s="18"/>
      <c r="B570" s="18"/>
      <c r="C570" s="18"/>
      <c r="D570" s="18"/>
      <c r="E570" s="18"/>
      <c r="F570" s="18"/>
      <c r="G570" s="18"/>
      <c r="H570" s="18"/>
      <c r="I570" s="18"/>
      <c r="J570" s="18"/>
      <c r="K570" s="18"/>
      <c r="L570" s="18"/>
      <c r="M570" s="18"/>
      <c r="N570" s="18"/>
      <c r="P570" s="315"/>
    </row>
    <row r="571" spans="1:16" s="17" customFormat="1" x14ac:dyDescent="0.3">
      <c r="A571" s="18"/>
      <c r="B571" s="18"/>
      <c r="C571" s="18"/>
      <c r="D571" s="18"/>
      <c r="E571" s="18"/>
      <c r="F571" s="18"/>
      <c r="G571" s="18"/>
      <c r="H571" s="18"/>
      <c r="I571" s="18"/>
      <c r="J571" s="18"/>
      <c r="K571" s="18"/>
      <c r="L571" s="18"/>
      <c r="M571" s="18"/>
      <c r="N571" s="18"/>
      <c r="P571" s="315"/>
    </row>
    <row r="572" spans="1:16" s="17" customFormat="1" x14ac:dyDescent="0.3">
      <c r="A572" s="18"/>
      <c r="B572" s="18"/>
      <c r="C572" s="18"/>
      <c r="D572" s="18"/>
      <c r="E572" s="18"/>
      <c r="F572" s="18"/>
      <c r="G572" s="18"/>
      <c r="H572" s="18"/>
      <c r="I572" s="18"/>
      <c r="J572" s="18"/>
      <c r="K572" s="18"/>
      <c r="L572" s="18"/>
      <c r="M572" s="18"/>
      <c r="N572" s="18"/>
      <c r="P572" s="315"/>
    </row>
    <row r="573" spans="1:16" s="17" customFormat="1" x14ac:dyDescent="0.3">
      <c r="A573" s="18"/>
      <c r="B573" s="18"/>
      <c r="C573" s="18"/>
      <c r="D573" s="18"/>
      <c r="E573" s="18"/>
      <c r="F573" s="18"/>
      <c r="G573" s="18"/>
      <c r="H573" s="18"/>
      <c r="I573" s="18"/>
      <c r="J573" s="18"/>
      <c r="K573" s="18"/>
      <c r="L573" s="18"/>
      <c r="M573" s="18"/>
      <c r="N573" s="18"/>
      <c r="P573" s="315"/>
    </row>
    <row r="574" spans="1:16" s="17" customFormat="1" x14ac:dyDescent="0.3">
      <c r="A574" s="18"/>
      <c r="B574" s="18"/>
      <c r="C574" s="18"/>
      <c r="D574" s="18"/>
      <c r="E574" s="18"/>
      <c r="F574" s="18"/>
      <c r="G574" s="18"/>
      <c r="H574" s="18"/>
      <c r="I574" s="18"/>
      <c r="J574" s="18"/>
      <c r="K574" s="18"/>
      <c r="L574" s="18"/>
      <c r="M574" s="18"/>
      <c r="N574" s="18"/>
      <c r="P574" s="315"/>
    </row>
    <row r="575" spans="1:16" s="17" customFormat="1" x14ac:dyDescent="0.3">
      <c r="A575" s="18"/>
      <c r="B575" s="18"/>
      <c r="C575" s="18"/>
      <c r="D575" s="18"/>
      <c r="E575" s="18"/>
      <c r="F575" s="18"/>
      <c r="G575" s="18"/>
      <c r="H575" s="18"/>
      <c r="I575" s="18"/>
      <c r="J575" s="18"/>
      <c r="K575" s="18"/>
      <c r="L575" s="18"/>
      <c r="M575" s="18"/>
      <c r="N575" s="18"/>
      <c r="P575" s="315"/>
    </row>
    <row r="576" spans="1:16" s="17" customFormat="1" x14ac:dyDescent="0.3">
      <c r="A576" s="18"/>
      <c r="B576" s="18"/>
      <c r="C576" s="18"/>
      <c r="D576" s="18"/>
      <c r="E576" s="18"/>
      <c r="F576" s="18"/>
      <c r="G576" s="18"/>
      <c r="H576" s="18"/>
      <c r="I576" s="18"/>
      <c r="J576" s="18"/>
      <c r="K576" s="18"/>
      <c r="L576" s="18"/>
      <c r="M576" s="18"/>
      <c r="N576" s="18"/>
      <c r="P576" s="315"/>
    </row>
    <row r="577" spans="1:16" s="17" customFormat="1" x14ac:dyDescent="0.3">
      <c r="A577" s="18"/>
      <c r="B577" s="18"/>
      <c r="C577" s="18"/>
      <c r="D577" s="18"/>
      <c r="E577" s="18"/>
      <c r="F577" s="18"/>
      <c r="G577" s="18"/>
      <c r="H577" s="18"/>
      <c r="I577" s="18"/>
      <c r="J577" s="18"/>
      <c r="K577" s="18"/>
      <c r="L577" s="18"/>
      <c r="M577" s="18"/>
      <c r="N577" s="18"/>
      <c r="P577" s="315"/>
    </row>
    <row r="578" spans="1:16" s="17" customFormat="1" x14ac:dyDescent="0.3">
      <c r="A578" s="18"/>
      <c r="B578" s="18"/>
      <c r="C578" s="18"/>
      <c r="D578" s="18"/>
      <c r="E578" s="18"/>
      <c r="F578" s="18"/>
      <c r="G578" s="18"/>
      <c r="H578" s="18"/>
      <c r="I578" s="18"/>
      <c r="J578" s="18"/>
      <c r="K578" s="18"/>
      <c r="L578" s="18"/>
      <c r="M578" s="18"/>
      <c r="N578" s="18"/>
      <c r="P578" s="315"/>
    </row>
    <row r="579" spans="1:16" s="17" customFormat="1" x14ac:dyDescent="0.3">
      <c r="A579" s="18"/>
      <c r="B579" s="18"/>
      <c r="C579" s="18"/>
      <c r="D579" s="18"/>
      <c r="E579" s="18"/>
      <c r="F579" s="18"/>
      <c r="G579" s="18"/>
      <c r="H579" s="18"/>
      <c r="I579" s="18"/>
      <c r="J579" s="18"/>
      <c r="K579" s="18"/>
      <c r="L579" s="18"/>
      <c r="M579" s="18"/>
      <c r="N579" s="18"/>
      <c r="P579" s="315"/>
    </row>
    <row r="580" spans="1:16" s="17" customFormat="1" x14ac:dyDescent="0.3">
      <c r="A580" s="18"/>
      <c r="B580" s="18"/>
      <c r="C580" s="18"/>
      <c r="D580" s="18"/>
      <c r="E580" s="18"/>
      <c r="F580" s="18"/>
      <c r="G580" s="18"/>
      <c r="H580" s="18"/>
      <c r="I580" s="18"/>
      <c r="J580" s="18"/>
      <c r="K580" s="18"/>
      <c r="L580" s="18"/>
      <c r="M580" s="18"/>
      <c r="N580" s="18"/>
      <c r="P580" s="315"/>
    </row>
    <row r="581" spans="1:16" s="17" customFormat="1" x14ac:dyDescent="0.3">
      <c r="A581" s="18"/>
      <c r="B581" s="18"/>
      <c r="C581" s="18"/>
      <c r="D581" s="18"/>
      <c r="E581" s="18"/>
      <c r="F581" s="18"/>
      <c r="G581" s="18"/>
      <c r="H581" s="18"/>
      <c r="I581" s="18"/>
      <c r="J581" s="18"/>
      <c r="K581" s="18"/>
      <c r="L581" s="18"/>
      <c r="M581" s="18"/>
      <c r="N581" s="18"/>
      <c r="P581" s="315"/>
    </row>
    <row r="582" spans="1:16" s="17" customFormat="1" x14ac:dyDescent="0.3">
      <c r="A582" s="18"/>
      <c r="B582" s="18"/>
      <c r="C582" s="18"/>
      <c r="D582" s="18"/>
      <c r="E582" s="18"/>
      <c r="F582" s="18"/>
      <c r="G582" s="18"/>
      <c r="H582" s="18"/>
      <c r="I582" s="18"/>
      <c r="J582" s="18"/>
      <c r="K582" s="18"/>
      <c r="L582" s="18"/>
      <c r="M582" s="18"/>
      <c r="N582" s="18"/>
      <c r="P582" s="315"/>
    </row>
    <row r="583" spans="1:16" s="17" customFormat="1" x14ac:dyDescent="0.3">
      <c r="A583" s="18"/>
      <c r="B583" s="18"/>
      <c r="C583" s="18"/>
      <c r="D583" s="18"/>
      <c r="E583" s="18"/>
      <c r="F583" s="18"/>
      <c r="G583" s="18"/>
      <c r="H583" s="18"/>
      <c r="I583" s="18"/>
      <c r="J583" s="18"/>
      <c r="K583" s="18"/>
      <c r="L583" s="18"/>
      <c r="M583" s="18"/>
      <c r="N583" s="18"/>
      <c r="P583" s="315"/>
    </row>
    <row r="584" spans="1:16" s="17" customFormat="1" x14ac:dyDescent="0.3">
      <c r="A584" s="18"/>
      <c r="B584" s="18"/>
      <c r="C584" s="18"/>
      <c r="D584" s="18"/>
      <c r="E584" s="18"/>
      <c r="F584" s="18"/>
      <c r="G584" s="18"/>
      <c r="H584" s="18"/>
      <c r="I584" s="18"/>
      <c r="J584" s="18"/>
      <c r="K584" s="18"/>
      <c r="L584" s="18"/>
      <c r="M584" s="18"/>
      <c r="N584" s="18"/>
      <c r="P584" s="315"/>
    </row>
    <row r="585" spans="1:16" s="17" customFormat="1" x14ac:dyDescent="0.3">
      <c r="A585" s="18"/>
      <c r="B585" s="18"/>
      <c r="C585" s="18"/>
      <c r="D585" s="18"/>
      <c r="E585" s="18"/>
      <c r="F585" s="18"/>
      <c r="G585" s="18"/>
      <c r="H585" s="18"/>
      <c r="I585" s="18"/>
      <c r="J585" s="18"/>
      <c r="K585" s="18"/>
      <c r="L585" s="18"/>
      <c r="M585" s="18"/>
      <c r="N585" s="18"/>
      <c r="P585" s="315"/>
    </row>
    <row r="586" spans="1:16" s="17" customFormat="1" x14ac:dyDescent="0.3">
      <c r="A586" s="18"/>
      <c r="B586" s="18"/>
      <c r="C586" s="18"/>
      <c r="D586" s="18"/>
      <c r="E586" s="18"/>
      <c r="F586" s="18"/>
      <c r="G586" s="18"/>
      <c r="H586" s="18"/>
      <c r="I586" s="18"/>
      <c r="J586" s="18"/>
      <c r="K586" s="18"/>
      <c r="L586" s="18"/>
      <c r="M586" s="18"/>
      <c r="N586" s="18"/>
      <c r="P586" s="315"/>
    </row>
    <row r="587" spans="1:16" s="17" customFormat="1" x14ac:dyDescent="0.3">
      <c r="A587" s="18"/>
      <c r="B587" s="18"/>
      <c r="C587" s="18"/>
      <c r="D587" s="18"/>
      <c r="E587" s="18"/>
      <c r="F587" s="18"/>
      <c r="G587" s="18"/>
      <c r="H587" s="18"/>
      <c r="I587" s="18"/>
      <c r="J587" s="18"/>
      <c r="K587" s="18"/>
      <c r="L587" s="18"/>
      <c r="M587" s="18"/>
      <c r="N587" s="18"/>
      <c r="P587" s="315"/>
    </row>
    <row r="588" spans="1:16" s="17" customFormat="1" x14ac:dyDescent="0.3">
      <c r="A588" s="18"/>
      <c r="B588" s="18"/>
      <c r="C588" s="18"/>
      <c r="D588" s="18"/>
      <c r="E588" s="18"/>
      <c r="F588" s="18"/>
      <c r="G588" s="18"/>
      <c r="H588" s="18"/>
      <c r="I588" s="18"/>
      <c r="J588" s="18"/>
      <c r="K588" s="18"/>
      <c r="L588" s="18"/>
      <c r="M588" s="18"/>
      <c r="N588" s="18"/>
      <c r="P588" s="315"/>
    </row>
    <row r="589" spans="1:16" s="17" customFormat="1" x14ac:dyDescent="0.3">
      <c r="A589" s="18"/>
      <c r="B589" s="18"/>
      <c r="C589" s="18"/>
      <c r="D589" s="18"/>
      <c r="E589" s="18"/>
      <c r="F589" s="18"/>
      <c r="G589" s="18"/>
      <c r="H589" s="18"/>
      <c r="I589" s="18"/>
      <c r="J589" s="18"/>
      <c r="K589" s="18"/>
      <c r="L589" s="18"/>
      <c r="M589" s="18"/>
      <c r="N589" s="18"/>
      <c r="P589" s="315"/>
    </row>
    <row r="590" spans="1:16" s="17" customFormat="1" x14ac:dyDescent="0.3">
      <c r="A590" s="18"/>
      <c r="B590" s="18"/>
      <c r="C590" s="18"/>
      <c r="D590" s="18"/>
      <c r="E590" s="18"/>
      <c r="F590" s="18"/>
      <c r="G590" s="18"/>
      <c r="H590" s="18"/>
      <c r="I590" s="18"/>
      <c r="J590" s="18"/>
      <c r="K590" s="18"/>
      <c r="L590" s="18"/>
      <c r="M590" s="18"/>
      <c r="N590" s="18"/>
      <c r="P590" s="315"/>
    </row>
    <row r="591" spans="1:16" s="17" customFormat="1" x14ac:dyDescent="0.3">
      <c r="A591" s="18"/>
      <c r="B591" s="18"/>
      <c r="C591" s="18"/>
      <c r="D591" s="18"/>
      <c r="E591" s="18"/>
      <c r="F591" s="18"/>
      <c r="G591" s="18"/>
      <c r="H591" s="18"/>
      <c r="I591" s="18"/>
      <c r="J591" s="18"/>
      <c r="K591" s="18"/>
      <c r="L591" s="18"/>
      <c r="M591" s="18"/>
      <c r="N591" s="18"/>
      <c r="P591" s="315"/>
    </row>
    <row r="592" spans="1:16" s="17" customFormat="1" x14ac:dyDescent="0.3">
      <c r="A592" s="18"/>
      <c r="B592" s="18"/>
      <c r="C592" s="18"/>
      <c r="D592" s="18"/>
      <c r="E592" s="18"/>
      <c r="F592" s="18"/>
      <c r="G592" s="18"/>
      <c r="H592" s="18"/>
      <c r="I592" s="18"/>
      <c r="J592" s="18"/>
      <c r="K592" s="18"/>
      <c r="L592" s="18"/>
      <c r="M592" s="18"/>
      <c r="N592" s="18"/>
      <c r="P592" s="315"/>
    </row>
    <row r="593" spans="1:16" s="17" customFormat="1" x14ac:dyDescent="0.3">
      <c r="A593" s="18"/>
      <c r="B593" s="18"/>
      <c r="C593" s="18"/>
      <c r="D593" s="18"/>
      <c r="E593" s="18"/>
      <c r="F593" s="18"/>
      <c r="G593" s="18"/>
      <c r="H593" s="18"/>
      <c r="I593" s="18"/>
      <c r="J593" s="18"/>
      <c r="K593" s="18"/>
      <c r="L593" s="18"/>
      <c r="M593" s="18"/>
      <c r="N593" s="18"/>
      <c r="P593" s="315"/>
    </row>
    <row r="594" spans="1:16" s="17" customFormat="1" x14ac:dyDescent="0.3">
      <c r="A594" s="18"/>
      <c r="B594" s="18"/>
      <c r="C594" s="18"/>
      <c r="D594" s="18"/>
      <c r="E594" s="18"/>
      <c r="F594" s="18"/>
      <c r="G594" s="18"/>
      <c r="H594" s="18"/>
      <c r="I594" s="18"/>
      <c r="J594" s="18"/>
      <c r="K594" s="18"/>
      <c r="L594" s="18"/>
      <c r="M594" s="18"/>
      <c r="N594" s="18"/>
      <c r="P594" s="315"/>
    </row>
    <row r="595" spans="1:16" s="17" customFormat="1" x14ac:dyDescent="0.3">
      <c r="A595" s="18"/>
      <c r="B595" s="18"/>
      <c r="C595" s="18"/>
      <c r="D595" s="18"/>
      <c r="E595" s="18"/>
      <c r="F595" s="18"/>
      <c r="G595" s="18"/>
      <c r="H595" s="18"/>
      <c r="I595" s="18"/>
      <c r="J595" s="18"/>
      <c r="K595" s="18"/>
      <c r="L595" s="18"/>
      <c r="M595" s="18"/>
      <c r="N595" s="18"/>
      <c r="P595" s="315"/>
    </row>
    <row r="596" spans="1:16" s="17" customFormat="1" x14ac:dyDescent="0.3">
      <c r="A596" s="18"/>
      <c r="B596" s="18"/>
      <c r="C596" s="18"/>
      <c r="D596" s="18"/>
      <c r="E596" s="18"/>
      <c r="F596" s="18"/>
      <c r="G596" s="18"/>
      <c r="H596" s="18"/>
      <c r="I596" s="18"/>
      <c r="J596" s="18"/>
      <c r="K596" s="18"/>
      <c r="L596" s="18"/>
      <c r="M596" s="18"/>
      <c r="N596" s="18"/>
      <c r="P596" s="315"/>
    </row>
    <row r="597" spans="1:16" s="17" customFormat="1" x14ac:dyDescent="0.3">
      <c r="A597" s="18"/>
      <c r="B597" s="18"/>
      <c r="C597" s="18"/>
      <c r="D597" s="18"/>
      <c r="E597" s="18"/>
      <c r="F597" s="18"/>
      <c r="G597" s="18"/>
      <c r="H597" s="18"/>
      <c r="I597" s="18"/>
      <c r="J597" s="18"/>
      <c r="K597" s="18"/>
      <c r="L597" s="18"/>
      <c r="M597" s="18"/>
      <c r="N597" s="18"/>
      <c r="P597" s="315"/>
    </row>
    <row r="598" spans="1:16" s="17" customFormat="1" x14ac:dyDescent="0.3">
      <c r="A598" s="18"/>
      <c r="B598" s="18"/>
      <c r="C598" s="18"/>
      <c r="D598" s="18"/>
      <c r="E598" s="18"/>
      <c r="F598" s="18"/>
      <c r="G598" s="18"/>
      <c r="H598" s="18"/>
      <c r="I598" s="18"/>
      <c r="J598" s="18"/>
      <c r="K598" s="18"/>
      <c r="L598" s="18"/>
      <c r="M598" s="18"/>
      <c r="N598" s="18"/>
      <c r="P598" s="315"/>
    </row>
    <row r="599" spans="1:16" s="17" customFormat="1" x14ac:dyDescent="0.3">
      <c r="A599" s="18"/>
      <c r="B599" s="18"/>
      <c r="C599" s="18"/>
      <c r="D599" s="18"/>
      <c r="E599" s="18"/>
      <c r="F599" s="18"/>
      <c r="G599" s="18"/>
      <c r="H599" s="18"/>
      <c r="I599" s="18"/>
      <c r="J599" s="18"/>
      <c r="K599" s="18"/>
      <c r="L599" s="18"/>
      <c r="M599" s="18"/>
      <c r="N599" s="18"/>
      <c r="P599" s="315"/>
    </row>
    <row r="600" spans="1:16" s="17" customFormat="1" x14ac:dyDescent="0.3">
      <c r="A600" s="18"/>
      <c r="B600" s="18"/>
      <c r="C600" s="18"/>
      <c r="D600" s="18"/>
      <c r="E600" s="18"/>
      <c r="F600" s="18"/>
      <c r="G600" s="18"/>
      <c r="H600" s="18"/>
      <c r="I600" s="18"/>
      <c r="J600" s="18"/>
      <c r="K600" s="18"/>
      <c r="L600" s="18"/>
      <c r="M600" s="18"/>
      <c r="N600" s="18"/>
      <c r="P600" s="315"/>
    </row>
    <row r="601" spans="1:16" s="17" customFormat="1" x14ac:dyDescent="0.3">
      <c r="A601" s="18"/>
      <c r="B601" s="18"/>
      <c r="C601" s="18"/>
      <c r="D601" s="18"/>
      <c r="E601" s="18"/>
      <c r="F601" s="18"/>
      <c r="G601" s="18"/>
      <c r="H601" s="18"/>
      <c r="I601" s="18"/>
      <c r="J601" s="18"/>
      <c r="K601" s="18"/>
      <c r="L601" s="18"/>
      <c r="M601" s="18"/>
      <c r="N601" s="18"/>
      <c r="P601" s="315"/>
    </row>
    <row r="602" spans="1:16" s="17" customFormat="1" x14ac:dyDescent="0.3">
      <c r="A602" s="18"/>
      <c r="B602" s="18"/>
      <c r="C602" s="18"/>
      <c r="D602" s="18"/>
      <c r="E602" s="18"/>
      <c r="F602" s="18"/>
      <c r="G602" s="18"/>
      <c r="H602" s="18"/>
      <c r="I602" s="18"/>
      <c r="J602" s="18"/>
      <c r="K602" s="18"/>
      <c r="L602" s="18"/>
      <c r="M602" s="18"/>
      <c r="N602" s="18"/>
      <c r="P602" s="315"/>
    </row>
    <row r="603" spans="1:16" s="17" customFormat="1" x14ac:dyDescent="0.3">
      <c r="A603" s="18"/>
      <c r="B603" s="18"/>
      <c r="C603" s="18"/>
      <c r="D603" s="18"/>
      <c r="E603" s="18"/>
      <c r="F603" s="18"/>
      <c r="G603" s="18"/>
      <c r="H603" s="18"/>
      <c r="I603" s="18"/>
      <c r="J603" s="18"/>
      <c r="K603" s="18"/>
      <c r="L603" s="18"/>
      <c r="M603" s="18"/>
      <c r="N603" s="18"/>
      <c r="P603" s="315"/>
    </row>
    <row r="604" spans="1:16" s="17" customFormat="1" x14ac:dyDescent="0.3">
      <c r="A604" s="18"/>
      <c r="B604" s="18"/>
      <c r="C604" s="18"/>
      <c r="D604" s="18"/>
      <c r="E604" s="18"/>
      <c r="F604" s="18"/>
      <c r="G604" s="18"/>
      <c r="H604" s="18"/>
      <c r="I604" s="18"/>
      <c r="J604" s="18"/>
      <c r="K604" s="18"/>
      <c r="L604" s="18"/>
      <c r="M604" s="18"/>
      <c r="N604" s="18"/>
      <c r="P604" s="315"/>
    </row>
    <row r="605" spans="1:16" s="17" customFormat="1" x14ac:dyDescent="0.3">
      <c r="A605" s="18"/>
      <c r="B605" s="18"/>
      <c r="C605" s="18"/>
      <c r="D605" s="18"/>
      <c r="E605" s="18"/>
      <c r="F605" s="18"/>
      <c r="G605" s="18"/>
      <c r="H605" s="18"/>
      <c r="I605" s="18"/>
      <c r="J605" s="18"/>
      <c r="K605" s="18"/>
      <c r="L605" s="18"/>
      <c r="M605" s="18"/>
      <c r="N605" s="18"/>
      <c r="P605" s="315"/>
    </row>
    <row r="606" spans="1:16" s="17" customFormat="1" x14ac:dyDescent="0.3">
      <c r="A606" s="18"/>
      <c r="B606" s="18"/>
      <c r="C606" s="18"/>
      <c r="D606" s="18"/>
      <c r="E606" s="18"/>
      <c r="F606" s="18"/>
      <c r="G606" s="18"/>
      <c r="H606" s="18"/>
      <c r="I606" s="18"/>
      <c r="J606" s="18"/>
      <c r="K606" s="18"/>
      <c r="L606" s="18"/>
      <c r="M606" s="18"/>
      <c r="N606" s="18"/>
      <c r="P606" s="315"/>
    </row>
    <row r="607" spans="1:16" s="17" customFormat="1" x14ac:dyDescent="0.3">
      <c r="A607" s="18"/>
      <c r="B607" s="18"/>
      <c r="C607" s="18"/>
      <c r="D607" s="18"/>
      <c r="E607" s="18"/>
      <c r="F607" s="18"/>
      <c r="G607" s="18"/>
      <c r="H607" s="18"/>
      <c r="I607" s="18"/>
      <c r="J607" s="18"/>
      <c r="K607" s="18"/>
      <c r="L607" s="18"/>
      <c r="M607" s="18"/>
      <c r="N607" s="18"/>
      <c r="P607" s="315"/>
    </row>
    <row r="608" spans="1:16" s="17" customFormat="1" x14ac:dyDescent="0.3">
      <c r="A608" s="18"/>
      <c r="B608" s="18"/>
      <c r="C608" s="18"/>
      <c r="D608" s="18"/>
      <c r="E608" s="18"/>
      <c r="F608" s="18"/>
      <c r="G608" s="18"/>
      <c r="H608" s="18"/>
      <c r="I608" s="18"/>
      <c r="J608" s="18"/>
      <c r="K608" s="18"/>
      <c r="L608" s="18"/>
      <c r="M608" s="18"/>
      <c r="N608" s="18"/>
      <c r="P608" s="315"/>
    </row>
    <row r="609" spans="1:16" s="17" customFormat="1" x14ac:dyDescent="0.3">
      <c r="A609" s="18"/>
      <c r="B609" s="18"/>
      <c r="C609" s="18"/>
      <c r="D609" s="18"/>
      <c r="E609" s="18"/>
      <c r="F609" s="18"/>
      <c r="G609" s="18"/>
      <c r="H609" s="18"/>
      <c r="I609" s="18"/>
      <c r="J609" s="18"/>
      <c r="K609" s="18"/>
      <c r="L609" s="18"/>
      <c r="M609" s="18"/>
      <c r="N609" s="18"/>
      <c r="P609" s="315"/>
    </row>
    <row r="610" spans="1:16" s="17" customFormat="1" x14ac:dyDescent="0.3">
      <c r="A610" s="18"/>
      <c r="B610" s="18"/>
      <c r="C610" s="18"/>
      <c r="D610" s="18"/>
      <c r="E610" s="18"/>
      <c r="F610" s="18"/>
      <c r="G610" s="18"/>
      <c r="H610" s="18"/>
      <c r="I610" s="18"/>
      <c r="J610" s="18"/>
      <c r="K610" s="18"/>
      <c r="L610" s="18"/>
      <c r="M610" s="18"/>
      <c r="N610" s="18"/>
      <c r="P610" s="315"/>
    </row>
    <row r="611" spans="1:16" s="17" customFormat="1" x14ac:dyDescent="0.3">
      <c r="A611" s="18"/>
      <c r="B611" s="18"/>
      <c r="C611" s="18"/>
      <c r="D611" s="18"/>
      <c r="E611" s="18"/>
      <c r="F611" s="18"/>
      <c r="G611" s="18"/>
      <c r="H611" s="18"/>
      <c r="I611" s="18"/>
      <c r="J611" s="18"/>
      <c r="K611" s="18"/>
      <c r="L611" s="18"/>
      <c r="M611" s="18"/>
      <c r="N611" s="18"/>
      <c r="P611" s="315"/>
    </row>
    <row r="612" spans="1:16" s="17" customFormat="1" x14ac:dyDescent="0.3">
      <c r="A612" s="18"/>
      <c r="B612" s="18"/>
      <c r="C612" s="18"/>
      <c r="D612" s="18"/>
      <c r="E612" s="18"/>
      <c r="F612" s="18"/>
      <c r="G612" s="18"/>
      <c r="H612" s="18"/>
      <c r="I612" s="18"/>
      <c r="J612" s="18"/>
      <c r="K612" s="18"/>
      <c r="L612" s="18"/>
      <c r="M612" s="18"/>
      <c r="N612" s="18"/>
      <c r="P612" s="315"/>
    </row>
    <row r="613" spans="1:16" s="17" customFormat="1" x14ac:dyDescent="0.3">
      <c r="A613" s="18"/>
      <c r="B613" s="18"/>
      <c r="C613" s="18"/>
      <c r="D613" s="18"/>
      <c r="E613" s="18"/>
      <c r="F613" s="18"/>
      <c r="G613" s="18"/>
      <c r="H613" s="18"/>
      <c r="I613" s="18"/>
      <c r="J613" s="18"/>
      <c r="K613" s="18"/>
      <c r="L613" s="18"/>
      <c r="M613" s="18"/>
      <c r="N613" s="18"/>
      <c r="P613" s="315"/>
    </row>
    <row r="614" spans="1:16" s="17" customFormat="1" x14ac:dyDescent="0.3">
      <c r="A614" s="18"/>
      <c r="B614" s="18"/>
      <c r="C614" s="18"/>
      <c r="D614" s="18"/>
      <c r="E614" s="18"/>
      <c r="F614" s="18"/>
      <c r="G614" s="18"/>
      <c r="H614" s="18"/>
      <c r="I614" s="18"/>
      <c r="J614" s="18"/>
      <c r="K614" s="18"/>
      <c r="L614" s="18"/>
      <c r="M614" s="18"/>
      <c r="N614" s="18"/>
      <c r="P614" s="315"/>
    </row>
    <row r="615" spans="1:16" s="17" customFormat="1" x14ac:dyDescent="0.3">
      <c r="A615" s="18"/>
      <c r="B615" s="18"/>
      <c r="C615" s="18"/>
      <c r="D615" s="18"/>
      <c r="E615" s="18"/>
      <c r="F615" s="18"/>
      <c r="G615" s="18"/>
      <c r="H615" s="18"/>
      <c r="I615" s="18"/>
      <c r="J615" s="18"/>
      <c r="K615" s="18"/>
      <c r="L615" s="18"/>
      <c r="M615" s="18"/>
      <c r="N615" s="18"/>
      <c r="P615" s="315"/>
    </row>
    <row r="616" spans="1:16" s="17" customFormat="1" x14ac:dyDescent="0.3">
      <c r="A616" s="18"/>
      <c r="B616" s="18"/>
      <c r="C616" s="18"/>
      <c r="D616" s="18"/>
      <c r="E616" s="18"/>
      <c r="F616" s="18"/>
      <c r="G616" s="18"/>
      <c r="H616" s="18"/>
      <c r="I616" s="18"/>
      <c r="J616" s="18"/>
      <c r="K616" s="18"/>
      <c r="L616" s="18"/>
      <c r="M616" s="18"/>
      <c r="N616" s="18"/>
      <c r="P616" s="315"/>
    </row>
    <row r="617" spans="1:16" s="17" customFormat="1" x14ac:dyDescent="0.3">
      <c r="A617" s="18"/>
      <c r="B617" s="18"/>
      <c r="C617" s="18"/>
      <c r="D617" s="18"/>
      <c r="E617" s="18"/>
      <c r="F617" s="18"/>
      <c r="G617" s="18"/>
      <c r="H617" s="18"/>
      <c r="I617" s="18"/>
      <c r="J617" s="18"/>
      <c r="K617" s="18"/>
      <c r="L617" s="18"/>
      <c r="M617" s="18"/>
      <c r="N617" s="18"/>
      <c r="P617" s="315"/>
    </row>
    <row r="618" spans="1:16" s="17" customFormat="1" x14ac:dyDescent="0.3">
      <c r="A618" s="18"/>
      <c r="B618" s="18"/>
      <c r="C618" s="18"/>
      <c r="D618" s="18"/>
      <c r="E618" s="18"/>
      <c r="F618" s="18"/>
      <c r="G618" s="18"/>
      <c r="H618" s="18"/>
      <c r="I618" s="18"/>
      <c r="J618" s="18"/>
      <c r="K618" s="18"/>
      <c r="L618" s="18"/>
      <c r="M618" s="18"/>
      <c r="N618" s="18"/>
      <c r="P618" s="315"/>
    </row>
    <row r="619" spans="1:16" s="17" customFormat="1" x14ac:dyDescent="0.3">
      <c r="A619" s="18"/>
      <c r="B619" s="18"/>
      <c r="C619" s="18"/>
      <c r="D619" s="18"/>
      <c r="E619" s="18"/>
      <c r="F619" s="18"/>
      <c r="G619" s="18"/>
      <c r="H619" s="18"/>
      <c r="I619" s="18"/>
      <c r="J619" s="18"/>
      <c r="K619" s="18"/>
      <c r="L619" s="18"/>
      <c r="M619" s="18"/>
      <c r="N619" s="18"/>
      <c r="P619" s="315"/>
    </row>
    <row r="620" spans="1:16" s="17" customFormat="1" x14ac:dyDescent="0.3">
      <c r="A620" s="18"/>
      <c r="B620" s="18"/>
      <c r="C620" s="18"/>
      <c r="D620" s="18"/>
      <c r="E620" s="18"/>
      <c r="F620" s="18"/>
      <c r="G620" s="18"/>
      <c r="H620" s="18"/>
      <c r="I620" s="18"/>
      <c r="J620" s="18"/>
      <c r="K620" s="18"/>
      <c r="L620" s="18"/>
      <c r="M620" s="18"/>
      <c r="N620" s="18"/>
      <c r="P620" s="315"/>
    </row>
    <row r="621" spans="1:16" s="17" customFormat="1" x14ac:dyDescent="0.3">
      <c r="A621" s="18"/>
      <c r="B621" s="18"/>
      <c r="C621" s="18"/>
      <c r="D621" s="18"/>
      <c r="E621" s="18"/>
      <c r="F621" s="18"/>
      <c r="G621" s="18"/>
      <c r="H621" s="18"/>
      <c r="I621" s="18"/>
      <c r="J621" s="18"/>
      <c r="K621" s="18"/>
      <c r="L621" s="18"/>
      <c r="M621" s="18"/>
      <c r="N621" s="18"/>
      <c r="P621" s="315"/>
    </row>
    <row r="622" spans="1:16" s="17" customFormat="1" x14ac:dyDescent="0.3">
      <c r="A622" s="18"/>
      <c r="B622" s="18"/>
      <c r="C622" s="18"/>
      <c r="D622" s="18"/>
      <c r="E622" s="18"/>
      <c r="F622" s="18"/>
      <c r="G622" s="18"/>
      <c r="H622" s="18"/>
      <c r="I622" s="18"/>
      <c r="J622" s="18"/>
      <c r="K622" s="18"/>
      <c r="L622" s="18"/>
      <c r="M622" s="18"/>
      <c r="N622" s="18"/>
      <c r="P622" s="315"/>
    </row>
    <row r="623" spans="1:16" s="17" customFormat="1" x14ac:dyDescent="0.3">
      <c r="A623" s="18"/>
      <c r="B623" s="18"/>
      <c r="C623" s="18"/>
      <c r="D623" s="18"/>
      <c r="E623" s="18"/>
      <c r="F623" s="18"/>
      <c r="G623" s="18"/>
      <c r="H623" s="18"/>
      <c r="I623" s="18"/>
      <c r="J623" s="18"/>
      <c r="K623" s="18"/>
      <c r="L623" s="18"/>
      <c r="M623" s="18"/>
      <c r="N623" s="18"/>
      <c r="P623" s="315"/>
    </row>
    <row r="624" spans="1:16" s="17" customFormat="1" x14ac:dyDescent="0.3">
      <c r="A624" s="18"/>
      <c r="B624" s="18"/>
      <c r="C624" s="18"/>
      <c r="D624" s="18"/>
      <c r="E624" s="18"/>
      <c r="F624" s="18"/>
      <c r="G624" s="18"/>
      <c r="H624" s="18"/>
      <c r="I624" s="18"/>
      <c r="J624" s="18"/>
      <c r="K624" s="18"/>
      <c r="L624" s="18"/>
      <c r="M624" s="18"/>
      <c r="N624" s="18"/>
      <c r="P624" s="315"/>
    </row>
    <row r="625" spans="1:16" s="17" customFormat="1" x14ac:dyDescent="0.3">
      <c r="A625" s="18"/>
      <c r="B625" s="18"/>
      <c r="C625" s="18"/>
      <c r="D625" s="18"/>
      <c r="E625" s="18"/>
      <c r="F625" s="18"/>
      <c r="G625" s="18"/>
      <c r="H625" s="18"/>
      <c r="I625" s="18"/>
      <c r="J625" s="18"/>
      <c r="K625" s="18"/>
      <c r="L625" s="18"/>
      <c r="M625" s="18"/>
      <c r="N625" s="18"/>
      <c r="P625" s="315"/>
    </row>
    <row r="626" spans="1:16" s="17" customFormat="1" x14ac:dyDescent="0.3">
      <c r="A626" s="18"/>
      <c r="B626" s="18"/>
      <c r="C626" s="18"/>
      <c r="D626" s="18"/>
      <c r="E626" s="18"/>
      <c r="F626" s="18"/>
      <c r="G626" s="18"/>
      <c r="H626" s="18"/>
      <c r="I626" s="18"/>
      <c r="J626" s="18"/>
      <c r="K626" s="18"/>
      <c r="L626" s="18"/>
      <c r="M626" s="18"/>
      <c r="N626" s="18"/>
      <c r="P626" s="315"/>
    </row>
    <row r="627" spans="1:16" s="17" customFormat="1" x14ac:dyDescent="0.3">
      <c r="A627" s="18"/>
      <c r="B627" s="18"/>
      <c r="C627" s="18"/>
      <c r="D627" s="18"/>
      <c r="E627" s="18"/>
      <c r="F627" s="18"/>
      <c r="G627" s="18"/>
      <c r="H627" s="18"/>
      <c r="I627" s="18"/>
      <c r="J627" s="18"/>
      <c r="K627" s="18"/>
      <c r="L627" s="18"/>
      <c r="M627" s="18"/>
      <c r="N627" s="18"/>
      <c r="P627" s="315"/>
    </row>
    <row r="628" spans="1:16" s="17" customFormat="1" x14ac:dyDescent="0.3">
      <c r="A628" s="18"/>
      <c r="B628" s="18"/>
      <c r="C628" s="18"/>
      <c r="D628" s="18"/>
      <c r="E628" s="18"/>
      <c r="F628" s="18"/>
      <c r="G628" s="18"/>
      <c r="H628" s="18"/>
      <c r="I628" s="18"/>
      <c r="J628" s="18"/>
      <c r="K628" s="18"/>
      <c r="L628" s="18"/>
      <c r="M628" s="18"/>
      <c r="N628" s="18"/>
      <c r="P628" s="315"/>
    </row>
    <row r="629" spans="1:16" s="17" customFormat="1" x14ac:dyDescent="0.3">
      <c r="A629" s="18"/>
      <c r="B629" s="18"/>
      <c r="C629" s="18"/>
      <c r="D629" s="18"/>
      <c r="E629" s="18"/>
      <c r="F629" s="18"/>
      <c r="G629" s="18"/>
      <c r="H629" s="18"/>
      <c r="I629" s="18"/>
      <c r="J629" s="18"/>
      <c r="K629" s="18"/>
      <c r="L629" s="18"/>
      <c r="M629" s="18"/>
      <c r="N629" s="18"/>
      <c r="P629" s="315"/>
    </row>
    <row r="630" spans="1:16" s="17" customFormat="1" x14ac:dyDescent="0.3">
      <c r="A630" s="18"/>
      <c r="B630" s="18"/>
      <c r="C630" s="18"/>
      <c r="D630" s="18"/>
      <c r="E630" s="18"/>
      <c r="F630" s="18"/>
      <c r="G630" s="18"/>
      <c r="H630" s="18"/>
      <c r="I630" s="18"/>
      <c r="J630" s="18"/>
      <c r="K630" s="18"/>
      <c r="L630" s="18"/>
      <c r="M630" s="18"/>
      <c r="N630" s="18"/>
      <c r="P630" s="315"/>
    </row>
    <row r="631" spans="1:16" s="17" customFormat="1" x14ac:dyDescent="0.3">
      <c r="A631" s="18"/>
      <c r="B631" s="18"/>
      <c r="C631" s="18"/>
      <c r="D631" s="18"/>
      <c r="E631" s="18"/>
      <c r="F631" s="18"/>
      <c r="G631" s="18"/>
      <c r="H631" s="18"/>
      <c r="I631" s="18"/>
      <c r="J631" s="18"/>
      <c r="K631" s="18"/>
      <c r="L631" s="18"/>
      <c r="M631" s="18"/>
      <c r="N631" s="18"/>
      <c r="P631" s="315"/>
    </row>
    <row r="632" spans="1:16" s="17" customFormat="1" x14ac:dyDescent="0.3">
      <c r="A632" s="18"/>
      <c r="B632" s="18"/>
      <c r="C632" s="18"/>
      <c r="D632" s="18"/>
      <c r="E632" s="18"/>
      <c r="F632" s="18"/>
      <c r="G632" s="18"/>
      <c r="H632" s="18"/>
      <c r="I632" s="18"/>
      <c r="J632" s="18"/>
      <c r="K632" s="18"/>
      <c r="L632" s="18"/>
      <c r="M632" s="18"/>
      <c r="N632" s="18"/>
      <c r="P632" s="315"/>
    </row>
    <row r="633" spans="1:16" s="17" customFormat="1" x14ac:dyDescent="0.3">
      <c r="A633" s="18"/>
      <c r="B633" s="18"/>
      <c r="C633" s="18"/>
      <c r="D633" s="18"/>
      <c r="E633" s="18"/>
      <c r="F633" s="18"/>
      <c r="G633" s="18"/>
      <c r="H633" s="18"/>
      <c r="I633" s="18"/>
      <c r="J633" s="18"/>
      <c r="K633" s="18"/>
      <c r="L633" s="18"/>
      <c r="M633" s="18"/>
      <c r="N633" s="18"/>
      <c r="P633" s="315"/>
    </row>
    <row r="634" spans="1:16" s="17" customFormat="1" x14ac:dyDescent="0.3">
      <c r="A634" s="18"/>
      <c r="B634" s="18"/>
      <c r="C634" s="18"/>
      <c r="D634" s="18"/>
      <c r="E634" s="18"/>
      <c r="F634" s="18"/>
      <c r="G634" s="18"/>
      <c r="H634" s="18"/>
      <c r="I634" s="18"/>
      <c r="J634" s="18"/>
      <c r="K634" s="18"/>
      <c r="L634" s="18"/>
      <c r="M634" s="18"/>
      <c r="N634" s="18"/>
      <c r="P634" s="315"/>
    </row>
    <row r="635" spans="1:16" s="17" customFormat="1" x14ac:dyDescent="0.3">
      <c r="A635" s="18"/>
      <c r="B635" s="18"/>
      <c r="C635" s="18"/>
      <c r="D635" s="18"/>
      <c r="E635" s="18"/>
      <c r="F635" s="18"/>
      <c r="G635" s="18"/>
      <c r="H635" s="18"/>
      <c r="I635" s="18"/>
      <c r="J635" s="18"/>
      <c r="K635" s="18"/>
      <c r="L635" s="18"/>
      <c r="M635" s="18"/>
      <c r="N635" s="18"/>
      <c r="P635" s="315"/>
    </row>
    <row r="636" spans="1:16" s="17" customFormat="1" x14ac:dyDescent="0.3">
      <c r="A636" s="18"/>
      <c r="B636" s="18"/>
      <c r="C636" s="18"/>
      <c r="D636" s="18"/>
      <c r="E636" s="18"/>
      <c r="F636" s="18"/>
      <c r="G636" s="18"/>
      <c r="H636" s="18"/>
      <c r="I636" s="18"/>
      <c r="J636" s="18"/>
      <c r="K636" s="18"/>
      <c r="L636" s="18"/>
      <c r="M636" s="18"/>
      <c r="N636" s="18"/>
      <c r="P636" s="315"/>
    </row>
    <row r="637" spans="1:16" s="17" customFormat="1" x14ac:dyDescent="0.3">
      <c r="A637" s="18"/>
      <c r="B637" s="18"/>
      <c r="C637" s="18"/>
      <c r="D637" s="18"/>
      <c r="E637" s="18"/>
      <c r="F637" s="18"/>
      <c r="G637" s="18"/>
      <c r="H637" s="18"/>
      <c r="I637" s="18"/>
      <c r="J637" s="18"/>
      <c r="K637" s="18"/>
      <c r="L637" s="18"/>
      <c r="M637" s="18"/>
      <c r="N637" s="18"/>
      <c r="P637" s="315"/>
    </row>
    <row r="638" spans="1:16" s="17" customFormat="1" x14ac:dyDescent="0.3">
      <c r="A638" s="18"/>
      <c r="B638" s="18"/>
      <c r="C638" s="18"/>
      <c r="D638" s="18"/>
      <c r="E638" s="18"/>
      <c r="F638" s="18"/>
      <c r="G638" s="18"/>
      <c r="H638" s="18"/>
      <c r="I638" s="18"/>
      <c r="J638" s="18"/>
      <c r="K638" s="18"/>
      <c r="L638" s="18"/>
      <c r="M638" s="18"/>
      <c r="N638" s="18"/>
      <c r="P638" s="315"/>
    </row>
    <row r="639" spans="1:16" s="17" customFormat="1" x14ac:dyDescent="0.3">
      <c r="A639" s="18"/>
      <c r="B639" s="18"/>
      <c r="C639" s="18"/>
      <c r="D639" s="18"/>
      <c r="E639" s="18"/>
      <c r="F639" s="18"/>
      <c r="G639" s="18"/>
      <c r="H639" s="18"/>
      <c r="I639" s="18"/>
      <c r="J639" s="18"/>
      <c r="K639" s="18"/>
      <c r="L639" s="18"/>
      <c r="M639" s="18"/>
      <c r="N639" s="18"/>
      <c r="P639" s="315"/>
    </row>
    <row r="640" spans="1:16" s="17" customFormat="1" x14ac:dyDescent="0.3">
      <c r="A640" s="18"/>
      <c r="B640" s="18"/>
      <c r="C640" s="18"/>
      <c r="D640" s="18"/>
      <c r="E640" s="18"/>
      <c r="F640" s="18"/>
      <c r="G640" s="18"/>
      <c r="H640" s="18"/>
      <c r="I640" s="18"/>
      <c r="J640" s="18"/>
      <c r="K640" s="18"/>
      <c r="L640" s="18"/>
      <c r="M640" s="18"/>
      <c r="N640" s="18"/>
      <c r="P640" s="315"/>
    </row>
    <row r="641" spans="1:16" s="17" customFormat="1" x14ac:dyDescent="0.3">
      <c r="A641" s="18"/>
      <c r="B641" s="18"/>
      <c r="C641" s="18"/>
      <c r="D641" s="18"/>
      <c r="E641" s="18"/>
      <c r="F641" s="18"/>
      <c r="G641" s="18"/>
      <c r="H641" s="18"/>
      <c r="I641" s="18"/>
      <c r="J641" s="18"/>
      <c r="K641" s="18"/>
      <c r="L641" s="18"/>
      <c r="M641" s="18"/>
      <c r="N641" s="18"/>
      <c r="P641" s="315"/>
    </row>
    <row r="642" spans="1:16" s="17" customFormat="1" x14ac:dyDescent="0.3">
      <c r="A642" s="18"/>
      <c r="B642" s="18"/>
      <c r="C642" s="18"/>
      <c r="D642" s="18"/>
      <c r="E642" s="18"/>
      <c r="F642" s="18"/>
      <c r="G642" s="18"/>
      <c r="H642" s="18"/>
      <c r="I642" s="18"/>
      <c r="J642" s="18"/>
      <c r="K642" s="18"/>
      <c r="L642" s="18"/>
      <c r="M642" s="18"/>
      <c r="N642" s="18"/>
      <c r="P642" s="315"/>
    </row>
    <row r="643" spans="1:16" s="17" customFormat="1" x14ac:dyDescent="0.3">
      <c r="A643" s="18"/>
      <c r="B643" s="18"/>
      <c r="C643" s="18"/>
      <c r="D643" s="18"/>
      <c r="E643" s="18"/>
      <c r="F643" s="18"/>
      <c r="G643" s="18"/>
      <c r="H643" s="18"/>
      <c r="I643" s="18"/>
      <c r="J643" s="18"/>
      <c r="K643" s="18"/>
      <c r="L643" s="18"/>
      <c r="M643" s="18"/>
      <c r="N643" s="18"/>
      <c r="P643" s="315"/>
    </row>
    <row r="644" spans="1:16" s="17" customFormat="1" x14ac:dyDescent="0.3">
      <c r="A644" s="18"/>
      <c r="B644" s="18"/>
      <c r="C644" s="18"/>
      <c r="D644" s="18"/>
      <c r="E644" s="18"/>
      <c r="F644" s="18"/>
      <c r="G644" s="18"/>
      <c r="H644" s="18"/>
      <c r="I644" s="18"/>
      <c r="J644" s="18"/>
      <c r="K644" s="18"/>
      <c r="L644" s="18"/>
      <c r="M644" s="18"/>
      <c r="N644" s="18"/>
      <c r="P644" s="315"/>
    </row>
    <row r="645" spans="1:16" s="17" customFormat="1" x14ac:dyDescent="0.3">
      <c r="A645" s="18"/>
      <c r="B645" s="18"/>
      <c r="C645" s="18"/>
      <c r="D645" s="18"/>
      <c r="E645" s="18"/>
      <c r="F645" s="18"/>
      <c r="G645" s="18"/>
      <c r="H645" s="18"/>
      <c r="I645" s="18"/>
      <c r="J645" s="18"/>
      <c r="K645" s="18"/>
      <c r="L645" s="18"/>
      <c r="M645" s="18"/>
      <c r="N645" s="18"/>
      <c r="P645" s="315"/>
    </row>
    <row r="646" spans="1:16" s="17" customFormat="1" x14ac:dyDescent="0.3">
      <c r="A646" s="18"/>
      <c r="B646" s="18"/>
      <c r="C646" s="18"/>
      <c r="D646" s="18"/>
      <c r="E646" s="18"/>
      <c r="F646" s="18"/>
      <c r="G646" s="18"/>
      <c r="H646" s="18"/>
      <c r="I646" s="18"/>
      <c r="J646" s="18"/>
      <c r="K646" s="18"/>
      <c r="L646" s="18"/>
      <c r="M646" s="18"/>
      <c r="N646" s="18"/>
      <c r="P646" s="315"/>
    </row>
    <row r="647" spans="1:16" s="17" customFormat="1" x14ac:dyDescent="0.3">
      <c r="A647" s="18"/>
      <c r="B647" s="18"/>
      <c r="C647" s="18"/>
      <c r="D647" s="18"/>
      <c r="E647" s="18"/>
      <c r="F647" s="18"/>
      <c r="G647" s="18"/>
      <c r="H647" s="18"/>
      <c r="I647" s="18"/>
      <c r="J647" s="18"/>
      <c r="K647" s="18"/>
      <c r="L647" s="18"/>
      <c r="M647" s="18"/>
      <c r="N647" s="18"/>
      <c r="P647" s="315"/>
    </row>
    <row r="648" spans="1:16" s="17" customFormat="1" x14ac:dyDescent="0.3">
      <c r="A648" s="18"/>
      <c r="B648" s="18"/>
      <c r="C648" s="18"/>
      <c r="D648" s="18"/>
      <c r="E648" s="18"/>
      <c r="F648" s="18"/>
      <c r="G648" s="18"/>
      <c r="H648" s="18"/>
      <c r="I648" s="18"/>
      <c r="J648" s="18"/>
      <c r="K648" s="18"/>
      <c r="L648" s="18"/>
      <c r="M648" s="18"/>
      <c r="N648" s="18"/>
      <c r="P648" s="315"/>
    </row>
    <row r="649" spans="1:16" s="17" customFormat="1" x14ac:dyDescent="0.3">
      <c r="A649" s="18"/>
      <c r="B649" s="18"/>
      <c r="C649" s="18"/>
      <c r="D649" s="18"/>
      <c r="E649" s="18"/>
      <c r="F649" s="18"/>
      <c r="G649" s="18"/>
      <c r="H649" s="18"/>
      <c r="I649" s="18"/>
      <c r="J649" s="18"/>
      <c r="K649" s="18"/>
      <c r="L649" s="18"/>
      <c r="M649" s="18"/>
      <c r="N649" s="18"/>
      <c r="P649" s="315"/>
    </row>
    <row r="650" spans="1:16" s="17" customFormat="1" x14ac:dyDescent="0.3">
      <c r="A650" s="18"/>
      <c r="B650" s="18"/>
      <c r="C650" s="18"/>
      <c r="D650" s="18"/>
      <c r="E650" s="18"/>
      <c r="F650" s="18"/>
      <c r="G650" s="18"/>
      <c r="H650" s="18"/>
      <c r="I650" s="18"/>
      <c r="J650" s="18"/>
      <c r="K650" s="18"/>
      <c r="L650" s="18"/>
      <c r="M650" s="18"/>
      <c r="N650" s="18"/>
      <c r="P650" s="315"/>
    </row>
    <row r="651" spans="1:16" s="17" customFormat="1" x14ac:dyDescent="0.3">
      <c r="A651" s="18"/>
      <c r="B651" s="18"/>
      <c r="C651" s="18"/>
      <c r="D651" s="18"/>
      <c r="E651" s="18"/>
      <c r="F651" s="18"/>
      <c r="G651" s="18"/>
      <c r="H651" s="18"/>
      <c r="I651" s="18"/>
      <c r="J651" s="18"/>
      <c r="K651" s="18"/>
      <c r="L651" s="18"/>
      <c r="M651" s="18"/>
      <c r="N651" s="18"/>
      <c r="P651" s="315"/>
    </row>
    <row r="652" spans="1:16" s="17" customFormat="1" x14ac:dyDescent="0.3">
      <c r="A652" s="18"/>
      <c r="B652" s="18"/>
      <c r="C652" s="18"/>
      <c r="D652" s="18"/>
      <c r="E652" s="18"/>
      <c r="F652" s="18"/>
      <c r="G652" s="18"/>
      <c r="H652" s="18"/>
      <c r="I652" s="18"/>
      <c r="J652" s="18"/>
      <c r="K652" s="18"/>
      <c r="L652" s="18"/>
      <c r="M652" s="18"/>
      <c r="N652" s="18"/>
      <c r="P652" s="315"/>
    </row>
    <row r="653" spans="1:16" s="17" customFormat="1" x14ac:dyDescent="0.3">
      <c r="A653" s="18"/>
      <c r="B653" s="18"/>
      <c r="C653" s="18"/>
      <c r="D653" s="18"/>
      <c r="E653" s="18"/>
      <c r="F653" s="18"/>
      <c r="G653" s="18"/>
      <c r="H653" s="18"/>
      <c r="I653" s="18"/>
      <c r="J653" s="18"/>
      <c r="K653" s="18"/>
      <c r="L653" s="18"/>
      <c r="M653" s="18"/>
      <c r="N653" s="18"/>
      <c r="P653" s="315"/>
    </row>
    <row r="654" spans="1:16" s="17" customFormat="1" x14ac:dyDescent="0.3">
      <c r="A654" s="18"/>
      <c r="B654" s="18"/>
      <c r="C654" s="18"/>
      <c r="D654" s="18"/>
      <c r="E654" s="18"/>
      <c r="F654" s="18"/>
      <c r="G654" s="18"/>
      <c r="H654" s="18"/>
      <c r="I654" s="18"/>
      <c r="J654" s="18"/>
      <c r="K654" s="18"/>
      <c r="L654" s="18"/>
      <c r="M654" s="18"/>
      <c r="N654" s="18"/>
      <c r="P654" s="315"/>
    </row>
    <row r="655" spans="1:16" s="17" customFormat="1" x14ac:dyDescent="0.3">
      <c r="A655" s="18"/>
      <c r="B655" s="18"/>
      <c r="C655" s="18"/>
      <c r="D655" s="18"/>
      <c r="E655" s="18"/>
      <c r="F655" s="18"/>
      <c r="G655" s="18"/>
      <c r="H655" s="18"/>
      <c r="I655" s="18"/>
      <c r="J655" s="18"/>
      <c r="K655" s="18"/>
      <c r="L655" s="18"/>
      <c r="M655" s="18"/>
      <c r="N655" s="18"/>
      <c r="P655" s="315"/>
    </row>
    <row r="656" spans="1:16" s="17" customFormat="1" x14ac:dyDescent="0.3">
      <c r="A656" s="18"/>
      <c r="B656" s="18"/>
      <c r="C656" s="18"/>
      <c r="D656" s="18"/>
      <c r="E656" s="18"/>
      <c r="F656" s="18"/>
      <c r="G656" s="18"/>
      <c r="H656" s="18"/>
      <c r="I656" s="18"/>
      <c r="J656" s="18"/>
      <c r="K656" s="18"/>
      <c r="L656" s="18"/>
      <c r="M656" s="18"/>
      <c r="N656" s="18"/>
      <c r="P656" s="315"/>
    </row>
    <row r="657" spans="1:16" s="17" customFormat="1" x14ac:dyDescent="0.3">
      <c r="A657" s="18"/>
      <c r="B657" s="18"/>
      <c r="C657" s="18"/>
      <c r="D657" s="18"/>
      <c r="E657" s="18"/>
      <c r="F657" s="18"/>
      <c r="G657" s="18"/>
      <c r="H657" s="18"/>
      <c r="I657" s="18"/>
      <c r="J657" s="18"/>
      <c r="K657" s="18"/>
      <c r="L657" s="18"/>
      <c r="M657" s="18"/>
      <c r="N657" s="18"/>
      <c r="P657" s="315"/>
    </row>
    <row r="658" spans="1:16" s="17" customFormat="1" x14ac:dyDescent="0.3">
      <c r="A658" s="18"/>
      <c r="B658" s="18"/>
      <c r="C658" s="18"/>
      <c r="D658" s="18"/>
      <c r="E658" s="18"/>
      <c r="F658" s="18"/>
      <c r="G658" s="18"/>
      <c r="H658" s="18"/>
      <c r="I658" s="18"/>
      <c r="J658" s="18"/>
      <c r="K658" s="18"/>
      <c r="L658" s="18"/>
      <c r="M658" s="18"/>
      <c r="N658" s="18"/>
      <c r="P658" s="315"/>
    </row>
    <row r="659" spans="1:16" s="17" customFormat="1" x14ac:dyDescent="0.3">
      <c r="A659" s="18"/>
      <c r="B659" s="18"/>
      <c r="C659" s="18"/>
      <c r="D659" s="18"/>
      <c r="E659" s="18"/>
      <c r="F659" s="18"/>
      <c r="G659" s="18"/>
      <c r="H659" s="18"/>
      <c r="I659" s="18"/>
      <c r="J659" s="18"/>
      <c r="K659" s="18"/>
      <c r="L659" s="18"/>
      <c r="M659" s="18"/>
      <c r="N659" s="18"/>
      <c r="P659" s="315"/>
    </row>
    <row r="660" spans="1:16" s="17" customFormat="1" x14ac:dyDescent="0.3">
      <c r="A660" s="18"/>
      <c r="B660" s="18"/>
      <c r="C660" s="18"/>
      <c r="D660" s="18"/>
      <c r="E660" s="18"/>
      <c r="F660" s="18"/>
      <c r="G660" s="18"/>
      <c r="H660" s="18"/>
      <c r="I660" s="18"/>
      <c r="J660" s="18"/>
      <c r="K660" s="18"/>
      <c r="L660" s="18"/>
      <c r="M660" s="18"/>
      <c r="N660" s="18"/>
      <c r="P660" s="315"/>
    </row>
    <row r="661" spans="1:16" s="17" customFormat="1" x14ac:dyDescent="0.3">
      <c r="A661" s="18"/>
      <c r="B661" s="18"/>
      <c r="C661" s="18"/>
      <c r="D661" s="18"/>
      <c r="E661" s="18"/>
      <c r="F661" s="18"/>
      <c r="G661" s="18"/>
      <c r="H661" s="18"/>
      <c r="I661" s="18"/>
      <c r="J661" s="18"/>
      <c r="K661" s="18"/>
      <c r="L661" s="18"/>
      <c r="M661" s="18"/>
      <c r="N661" s="18"/>
      <c r="P661" s="315"/>
    </row>
    <row r="662" spans="1:16" s="17" customFormat="1" x14ac:dyDescent="0.3">
      <c r="A662" s="18"/>
      <c r="B662" s="18"/>
      <c r="C662" s="18"/>
      <c r="D662" s="18"/>
      <c r="E662" s="18"/>
      <c r="F662" s="18"/>
      <c r="G662" s="18"/>
      <c r="H662" s="18"/>
      <c r="I662" s="18"/>
      <c r="J662" s="18"/>
      <c r="K662" s="18"/>
      <c r="L662" s="18"/>
      <c r="M662" s="18"/>
      <c r="N662" s="18"/>
      <c r="P662" s="315"/>
    </row>
    <row r="663" spans="1:16" s="17" customFormat="1" x14ac:dyDescent="0.3">
      <c r="A663" s="18"/>
      <c r="B663" s="18"/>
      <c r="C663" s="18"/>
      <c r="D663" s="18"/>
      <c r="E663" s="18"/>
      <c r="F663" s="18"/>
      <c r="G663" s="18"/>
      <c r="H663" s="18"/>
      <c r="I663" s="18"/>
      <c r="J663" s="18"/>
      <c r="K663" s="18"/>
      <c r="L663" s="18"/>
      <c r="M663" s="18"/>
      <c r="N663" s="18"/>
      <c r="P663" s="315"/>
    </row>
    <row r="664" spans="1:16" s="17" customFormat="1" x14ac:dyDescent="0.3">
      <c r="A664" s="18"/>
      <c r="B664" s="18"/>
      <c r="C664" s="18"/>
      <c r="D664" s="18"/>
      <c r="E664" s="18"/>
      <c r="F664" s="18"/>
      <c r="G664" s="18"/>
      <c r="H664" s="18"/>
      <c r="I664" s="18"/>
      <c r="J664" s="18"/>
      <c r="K664" s="18"/>
      <c r="L664" s="18"/>
      <c r="M664" s="18"/>
      <c r="N664" s="18"/>
      <c r="P664" s="315"/>
    </row>
    <row r="665" spans="1:16" s="17" customFormat="1" x14ac:dyDescent="0.3">
      <c r="A665" s="18"/>
      <c r="B665" s="18"/>
      <c r="C665" s="18"/>
      <c r="D665" s="18"/>
      <c r="E665" s="18"/>
      <c r="F665" s="18"/>
      <c r="G665" s="18"/>
      <c r="H665" s="18"/>
      <c r="I665" s="18"/>
      <c r="J665" s="18"/>
      <c r="K665" s="18"/>
      <c r="L665" s="18"/>
      <c r="M665" s="18"/>
      <c r="N665" s="18"/>
      <c r="P665" s="315"/>
    </row>
    <row r="666" spans="1:16" s="17" customFormat="1" x14ac:dyDescent="0.3">
      <c r="A666" s="18"/>
      <c r="B666" s="18"/>
      <c r="C666" s="18"/>
      <c r="D666" s="18"/>
      <c r="E666" s="18"/>
      <c r="F666" s="18"/>
      <c r="G666" s="18"/>
      <c r="H666" s="18"/>
      <c r="I666" s="18"/>
      <c r="J666" s="18"/>
      <c r="K666" s="18"/>
      <c r="L666" s="18"/>
      <c r="M666" s="18"/>
      <c r="N666" s="18"/>
      <c r="P666" s="315"/>
    </row>
    <row r="667" spans="1:16" s="17" customFormat="1" x14ac:dyDescent="0.3">
      <c r="A667" s="18"/>
      <c r="B667" s="18"/>
      <c r="C667" s="18"/>
      <c r="D667" s="18"/>
      <c r="E667" s="18"/>
      <c r="F667" s="18"/>
      <c r="G667" s="18"/>
      <c r="H667" s="18"/>
      <c r="I667" s="18"/>
      <c r="J667" s="18"/>
      <c r="K667" s="18"/>
      <c r="L667" s="18"/>
      <c r="M667" s="18"/>
      <c r="N667" s="18"/>
      <c r="P667" s="315"/>
    </row>
    <row r="668" spans="1:16" s="17" customFormat="1" x14ac:dyDescent="0.3">
      <c r="A668" s="18"/>
      <c r="B668" s="18"/>
      <c r="C668" s="18"/>
      <c r="D668" s="18"/>
      <c r="E668" s="18"/>
      <c r="F668" s="18"/>
      <c r="G668" s="18"/>
      <c r="H668" s="18"/>
      <c r="I668" s="18"/>
      <c r="J668" s="18"/>
      <c r="K668" s="18"/>
      <c r="L668" s="18"/>
      <c r="M668" s="18"/>
      <c r="N668" s="18"/>
      <c r="P668" s="315"/>
    </row>
    <row r="669" spans="1:16" s="17" customFormat="1" x14ac:dyDescent="0.3">
      <c r="A669" s="18"/>
      <c r="B669" s="18"/>
      <c r="C669" s="18"/>
      <c r="D669" s="18"/>
      <c r="E669" s="18"/>
      <c r="F669" s="18"/>
      <c r="G669" s="18"/>
      <c r="H669" s="18"/>
      <c r="I669" s="18"/>
      <c r="J669" s="18"/>
      <c r="K669" s="18"/>
      <c r="L669" s="18"/>
      <c r="M669" s="18"/>
      <c r="N669" s="18"/>
      <c r="P669" s="315"/>
    </row>
    <row r="670" spans="1:16" s="17" customFormat="1" x14ac:dyDescent="0.3">
      <c r="A670" s="18"/>
      <c r="B670" s="18"/>
      <c r="C670" s="18"/>
      <c r="D670" s="18"/>
      <c r="E670" s="18"/>
      <c r="F670" s="18"/>
      <c r="G670" s="18"/>
      <c r="H670" s="18"/>
      <c r="I670" s="18"/>
      <c r="J670" s="18"/>
      <c r="K670" s="18"/>
      <c r="L670" s="18"/>
      <c r="M670" s="18"/>
      <c r="N670" s="18"/>
      <c r="P670" s="315"/>
    </row>
    <row r="671" spans="1:16" s="17" customFormat="1" x14ac:dyDescent="0.3">
      <c r="A671" s="18"/>
      <c r="B671" s="18"/>
      <c r="C671" s="18"/>
      <c r="D671" s="18"/>
      <c r="E671" s="18"/>
      <c r="F671" s="18"/>
      <c r="G671" s="18"/>
      <c r="H671" s="18"/>
      <c r="I671" s="18"/>
      <c r="J671" s="18"/>
      <c r="K671" s="18"/>
      <c r="L671" s="18"/>
      <c r="M671" s="18"/>
      <c r="N671" s="18"/>
      <c r="P671" s="315"/>
    </row>
    <row r="672" spans="1:16" s="17" customFormat="1" x14ac:dyDescent="0.3">
      <c r="A672" s="18"/>
      <c r="B672" s="18"/>
      <c r="C672" s="18"/>
      <c r="D672" s="18"/>
      <c r="E672" s="18"/>
      <c r="F672" s="18"/>
      <c r="G672" s="18"/>
      <c r="H672" s="18"/>
      <c r="I672" s="18"/>
      <c r="J672" s="18"/>
      <c r="K672" s="18"/>
      <c r="L672" s="18"/>
      <c r="M672" s="18"/>
      <c r="N672" s="18"/>
      <c r="P672" s="315"/>
    </row>
    <row r="673" spans="1:16" s="17" customFormat="1" x14ac:dyDescent="0.3">
      <c r="A673" s="18"/>
      <c r="B673" s="18"/>
      <c r="C673" s="18"/>
      <c r="D673" s="18"/>
      <c r="E673" s="18"/>
      <c r="F673" s="18"/>
      <c r="G673" s="18"/>
      <c r="H673" s="18"/>
      <c r="I673" s="18"/>
      <c r="J673" s="18"/>
      <c r="K673" s="18"/>
      <c r="L673" s="18"/>
      <c r="M673" s="18"/>
      <c r="N673" s="18"/>
      <c r="P673" s="315"/>
    </row>
    <row r="674" spans="1:16" s="17" customFormat="1" x14ac:dyDescent="0.3">
      <c r="A674" s="18"/>
      <c r="B674" s="18"/>
      <c r="C674" s="18"/>
      <c r="D674" s="18"/>
      <c r="E674" s="18"/>
      <c r="F674" s="18"/>
      <c r="G674" s="18"/>
      <c r="H674" s="18"/>
      <c r="I674" s="18"/>
      <c r="J674" s="18"/>
      <c r="K674" s="18"/>
      <c r="L674" s="18"/>
      <c r="M674" s="18"/>
      <c r="N674" s="18"/>
      <c r="P674" s="315"/>
    </row>
    <row r="675" spans="1:16" s="17" customFormat="1" x14ac:dyDescent="0.3">
      <c r="A675" s="18"/>
      <c r="B675" s="18"/>
      <c r="C675" s="18"/>
      <c r="D675" s="18"/>
      <c r="E675" s="18"/>
      <c r="F675" s="18"/>
      <c r="G675" s="18"/>
      <c r="H675" s="18"/>
      <c r="I675" s="18"/>
      <c r="J675" s="18"/>
      <c r="K675" s="18"/>
      <c r="L675" s="18"/>
      <c r="M675" s="18"/>
      <c r="N675" s="18"/>
      <c r="P675" s="315"/>
    </row>
    <row r="676" spans="1:16" s="17" customFormat="1" x14ac:dyDescent="0.3">
      <c r="A676" s="18"/>
      <c r="B676" s="18"/>
      <c r="C676" s="18"/>
      <c r="D676" s="18"/>
      <c r="E676" s="18"/>
      <c r="F676" s="18"/>
      <c r="G676" s="18"/>
      <c r="H676" s="18"/>
      <c r="I676" s="18"/>
      <c r="J676" s="18"/>
      <c r="K676" s="18"/>
      <c r="L676" s="18"/>
      <c r="M676" s="18"/>
      <c r="N676" s="18"/>
      <c r="P676" s="315"/>
    </row>
    <row r="677" spans="1:16" s="17" customFormat="1" x14ac:dyDescent="0.3">
      <c r="A677" s="18"/>
      <c r="B677" s="18"/>
      <c r="C677" s="18"/>
      <c r="D677" s="18"/>
      <c r="E677" s="18"/>
      <c r="F677" s="18"/>
      <c r="G677" s="18"/>
      <c r="H677" s="18"/>
      <c r="I677" s="18"/>
      <c r="J677" s="18"/>
      <c r="K677" s="18"/>
      <c r="L677" s="18"/>
      <c r="M677" s="18"/>
      <c r="N677" s="18"/>
      <c r="P677" s="315"/>
    </row>
    <row r="678" spans="1:16" s="17" customFormat="1" x14ac:dyDescent="0.3">
      <c r="A678" s="18"/>
      <c r="B678" s="18"/>
      <c r="C678" s="18"/>
      <c r="D678" s="18"/>
      <c r="E678" s="18"/>
      <c r="F678" s="18"/>
      <c r="G678" s="18"/>
      <c r="H678" s="18"/>
      <c r="I678" s="18"/>
      <c r="J678" s="18"/>
      <c r="K678" s="18"/>
      <c r="L678" s="18"/>
      <c r="M678" s="18"/>
      <c r="N678" s="18"/>
      <c r="P678" s="315"/>
    </row>
    <row r="679" spans="1:16" s="17" customFormat="1" x14ac:dyDescent="0.3">
      <c r="A679" s="18"/>
      <c r="B679" s="18"/>
      <c r="C679" s="18"/>
      <c r="D679" s="18"/>
      <c r="E679" s="18"/>
      <c r="F679" s="18"/>
      <c r="G679" s="18"/>
      <c r="H679" s="18"/>
      <c r="I679" s="18"/>
      <c r="J679" s="18"/>
      <c r="K679" s="18"/>
      <c r="L679" s="18"/>
      <c r="M679" s="18"/>
      <c r="N679" s="18"/>
      <c r="P679" s="315"/>
    </row>
    <row r="680" spans="1:16" s="17" customFormat="1" x14ac:dyDescent="0.3">
      <c r="A680" s="18"/>
      <c r="B680" s="18"/>
      <c r="C680" s="18"/>
      <c r="D680" s="18"/>
      <c r="E680" s="18"/>
      <c r="F680" s="18"/>
      <c r="G680" s="18"/>
      <c r="H680" s="18"/>
      <c r="I680" s="18"/>
      <c r="J680" s="18"/>
      <c r="K680" s="18"/>
      <c r="L680" s="18"/>
      <c r="M680" s="18"/>
      <c r="N680" s="18"/>
      <c r="P680" s="315"/>
    </row>
    <row r="681" spans="1:16" s="17" customFormat="1" x14ac:dyDescent="0.3">
      <c r="A681" s="18"/>
      <c r="B681" s="18"/>
      <c r="C681" s="18"/>
      <c r="D681" s="18"/>
      <c r="E681" s="18"/>
      <c r="F681" s="18"/>
      <c r="G681" s="18"/>
      <c r="H681" s="18"/>
      <c r="I681" s="18"/>
      <c r="J681" s="18"/>
      <c r="K681" s="18"/>
      <c r="L681" s="18"/>
      <c r="M681" s="18"/>
      <c r="N681" s="18"/>
      <c r="P681" s="315"/>
    </row>
    <row r="682" spans="1:16" s="17" customFormat="1" x14ac:dyDescent="0.3">
      <c r="A682" s="18"/>
      <c r="B682" s="18"/>
      <c r="C682" s="18"/>
      <c r="D682" s="18"/>
      <c r="E682" s="18"/>
      <c r="F682" s="18"/>
      <c r="G682" s="18"/>
      <c r="H682" s="18"/>
      <c r="I682" s="18"/>
      <c r="J682" s="18"/>
      <c r="K682" s="18"/>
      <c r="L682" s="18"/>
      <c r="M682" s="18"/>
      <c r="N682" s="18"/>
      <c r="P682" s="315"/>
    </row>
    <row r="683" spans="1:16" s="17" customFormat="1" x14ac:dyDescent="0.3">
      <c r="A683" s="18"/>
      <c r="B683" s="18"/>
      <c r="C683" s="18"/>
      <c r="D683" s="18"/>
      <c r="E683" s="18"/>
      <c r="F683" s="18"/>
      <c r="G683" s="18"/>
      <c r="H683" s="18"/>
      <c r="I683" s="18"/>
      <c r="J683" s="18"/>
      <c r="K683" s="18"/>
      <c r="L683" s="18"/>
      <c r="M683" s="18"/>
      <c r="N683" s="18"/>
      <c r="P683" s="315"/>
    </row>
    <row r="684" spans="1:16" s="17" customFormat="1" x14ac:dyDescent="0.3">
      <c r="A684" s="18"/>
      <c r="B684" s="18"/>
      <c r="C684" s="18"/>
      <c r="D684" s="18"/>
      <c r="E684" s="18"/>
      <c r="F684" s="18"/>
      <c r="G684" s="18"/>
      <c r="H684" s="18"/>
      <c r="I684" s="18"/>
      <c r="J684" s="18"/>
      <c r="K684" s="18"/>
      <c r="L684" s="18"/>
      <c r="M684" s="18"/>
      <c r="N684" s="18"/>
      <c r="P684" s="315"/>
    </row>
    <row r="685" spans="1:16" s="17" customFormat="1" x14ac:dyDescent="0.3">
      <c r="A685" s="18"/>
      <c r="B685" s="18"/>
      <c r="C685" s="18"/>
      <c r="D685" s="18"/>
      <c r="E685" s="18"/>
      <c r="F685" s="18"/>
      <c r="G685" s="18"/>
      <c r="H685" s="18"/>
      <c r="I685" s="18"/>
      <c r="J685" s="18"/>
      <c r="K685" s="18"/>
      <c r="L685" s="18"/>
      <c r="M685" s="18"/>
      <c r="N685" s="18"/>
      <c r="P685" s="315"/>
    </row>
    <row r="686" spans="1:16" s="17" customFormat="1" x14ac:dyDescent="0.3">
      <c r="A686" s="18"/>
      <c r="B686" s="18"/>
      <c r="C686" s="18"/>
      <c r="D686" s="18"/>
      <c r="E686" s="18"/>
      <c r="F686" s="18"/>
      <c r="G686" s="18"/>
      <c r="H686" s="18"/>
      <c r="I686" s="18"/>
      <c r="J686" s="18"/>
      <c r="K686" s="18"/>
      <c r="L686" s="18"/>
      <c r="M686" s="18"/>
      <c r="N686" s="18"/>
      <c r="P686" s="315"/>
    </row>
    <row r="687" spans="1:16" s="17" customFormat="1" x14ac:dyDescent="0.3">
      <c r="A687" s="18"/>
      <c r="B687" s="18"/>
      <c r="C687" s="18"/>
      <c r="D687" s="18"/>
      <c r="E687" s="18"/>
      <c r="F687" s="18"/>
      <c r="G687" s="18"/>
      <c r="H687" s="18"/>
      <c r="I687" s="18"/>
      <c r="J687" s="18"/>
      <c r="K687" s="18"/>
      <c r="L687" s="18"/>
      <c r="M687" s="18"/>
      <c r="N687" s="18"/>
      <c r="P687" s="315"/>
    </row>
    <row r="688" spans="1:16" s="17" customFormat="1" x14ac:dyDescent="0.3">
      <c r="A688" s="18"/>
      <c r="B688" s="18"/>
      <c r="C688" s="18"/>
      <c r="D688" s="18"/>
      <c r="E688" s="18"/>
      <c r="F688" s="18"/>
      <c r="G688" s="18"/>
      <c r="H688" s="18"/>
      <c r="I688" s="18"/>
      <c r="J688" s="18"/>
      <c r="K688" s="18"/>
      <c r="L688" s="18"/>
      <c r="M688" s="18"/>
      <c r="N688" s="18"/>
      <c r="P688" s="315"/>
    </row>
    <row r="689" spans="1:16" s="17" customFormat="1" x14ac:dyDescent="0.3">
      <c r="A689" s="18"/>
      <c r="B689" s="18"/>
      <c r="C689" s="18"/>
      <c r="D689" s="18"/>
      <c r="E689" s="18"/>
      <c r="F689" s="18"/>
      <c r="G689" s="18"/>
      <c r="H689" s="18"/>
      <c r="I689" s="18"/>
      <c r="J689" s="18"/>
      <c r="K689" s="18"/>
      <c r="L689" s="18"/>
      <c r="M689" s="18"/>
      <c r="N689" s="18"/>
      <c r="P689" s="315"/>
    </row>
    <row r="690" spans="1:16" s="17" customFormat="1" x14ac:dyDescent="0.3">
      <c r="A690" s="18"/>
      <c r="B690" s="18"/>
      <c r="C690" s="18"/>
      <c r="D690" s="18"/>
      <c r="E690" s="18"/>
      <c r="F690" s="18"/>
      <c r="G690" s="18"/>
      <c r="H690" s="18"/>
      <c r="I690" s="18"/>
      <c r="J690" s="18"/>
      <c r="K690" s="18"/>
      <c r="L690" s="18"/>
      <c r="M690" s="18"/>
      <c r="N690" s="18"/>
      <c r="P690" s="315"/>
    </row>
    <row r="691" spans="1:16" s="17" customFormat="1" x14ac:dyDescent="0.3">
      <c r="A691" s="18"/>
      <c r="B691" s="18"/>
      <c r="C691" s="18"/>
      <c r="D691" s="18"/>
      <c r="E691" s="18"/>
      <c r="F691" s="18"/>
      <c r="G691" s="18"/>
      <c r="H691" s="18"/>
      <c r="I691" s="18"/>
      <c r="J691" s="18"/>
      <c r="K691" s="18"/>
      <c r="L691" s="18"/>
      <c r="M691" s="18"/>
      <c r="N691" s="18"/>
      <c r="P691" s="315"/>
    </row>
    <row r="692" spans="1:16" s="17" customFormat="1" x14ac:dyDescent="0.3">
      <c r="A692" s="18"/>
      <c r="B692" s="18"/>
      <c r="C692" s="18"/>
      <c r="D692" s="18"/>
      <c r="E692" s="18"/>
      <c r="F692" s="18"/>
      <c r="G692" s="18"/>
      <c r="H692" s="18"/>
      <c r="I692" s="18"/>
      <c r="J692" s="18"/>
      <c r="K692" s="18"/>
      <c r="L692" s="18"/>
      <c r="M692" s="18"/>
      <c r="N692" s="18"/>
      <c r="P692" s="315"/>
    </row>
    <row r="693" spans="1:16" s="17" customFormat="1" x14ac:dyDescent="0.3">
      <c r="A693" s="18"/>
      <c r="B693" s="18"/>
      <c r="C693" s="18"/>
      <c r="D693" s="18"/>
      <c r="E693" s="18"/>
      <c r="F693" s="18"/>
      <c r="G693" s="18"/>
      <c r="H693" s="18"/>
      <c r="I693" s="18"/>
      <c r="J693" s="18"/>
      <c r="K693" s="18"/>
      <c r="L693" s="18"/>
      <c r="M693" s="18"/>
      <c r="N693" s="18"/>
      <c r="P693" s="315"/>
    </row>
    <row r="694" spans="1:16" s="17" customFormat="1" x14ac:dyDescent="0.3">
      <c r="A694" s="18"/>
      <c r="B694" s="18"/>
      <c r="C694" s="18"/>
      <c r="D694" s="18"/>
      <c r="E694" s="18"/>
      <c r="F694" s="18"/>
      <c r="G694" s="18"/>
      <c r="H694" s="18"/>
      <c r="I694" s="18"/>
      <c r="J694" s="18"/>
      <c r="K694" s="18"/>
      <c r="L694" s="18"/>
      <c r="M694" s="18"/>
      <c r="N694" s="18"/>
      <c r="P694" s="315"/>
    </row>
    <row r="695" spans="1:16" s="17" customFormat="1" x14ac:dyDescent="0.3">
      <c r="A695" s="18"/>
      <c r="B695" s="18"/>
      <c r="C695" s="18"/>
      <c r="D695" s="18"/>
      <c r="E695" s="18"/>
      <c r="F695" s="18"/>
      <c r="G695" s="18"/>
      <c r="H695" s="18"/>
      <c r="I695" s="18"/>
      <c r="J695" s="18"/>
      <c r="K695" s="18"/>
      <c r="L695" s="18"/>
      <c r="M695" s="18"/>
      <c r="N695" s="18"/>
      <c r="P695" s="315"/>
    </row>
    <row r="696" spans="1:16" s="17" customFormat="1" x14ac:dyDescent="0.3">
      <c r="A696" s="18"/>
      <c r="B696" s="18"/>
      <c r="C696" s="18"/>
      <c r="D696" s="18"/>
      <c r="E696" s="18"/>
      <c r="F696" s="18"/>
      <c r="G696" s="18"/>
      <c r="H696" s="18"/>
      <c r="I696" s="18"/>
      <c r="J696" s="18"/>
      <c r="K696" s="18"/>
      <c r="L696" s="18"/>
      <c r="M696" s="18"/>
      <c r="N696" s="18"/>
      <c r="P696" s="315"/>
    </row>
    <row r="697" spans="1:16" s="17" customFormat="1" x14ac:dyDescent="0.3">
      <c r="A697" s="18"/>
      <c r="B697" s="18"/>
      <c r="C697" s="18"/>
      <c r="D697" s="18"/>
      <c r="E697" s="18"/>
      <c r="F697" s="18"/>
      <c r="G697" s="18"/>
      <c r="H697" s="18"/>
      <c r="I697" s="18"/>
      <c r="J697" s="18"/>
      <c r="K697" s="18"/>
      <c r="L697" s="18"/>
      <c r="M697" s="18"/>
      <c r="N697" s="18"/>
      <c r="P697" s="315"/>
    </row>
    <row r="698" spans="1:16" s="17" customFormat="1" x14ac:dyDescent="0.3">
      <c r="A698" s="18"/>
      <c r="B698" s="18"/>
      <c r="C698" s="18"/>
      <c r="D698" s="18"/>
      <c r="E698" s="18"/>
      <c r="F698" s="18"/>
      <c r="G698" s="18"/>
      <c r="H698" s="18"/>
      <c r="I698" s="18"/>
      <c r="J698" s="18"/>
      <c r="K698" s="18"/>
      <c r="L698" s="18"/>
      <c r="M698" s="18"/>
      <c r="N698" s="18"/>
      <c r="P698" s="315"/>
    </row>
    <row r="699" spans="1:16" s="17" customFormat="1" x14ac:dyDescent="0.3">
      <c r="A699" s="18"/>
      <c r="B699" s="18"/>
      <c r="C699" s="18"/>
      <c r="D699" s="18"/>
      <c r="E699" s="18"/>
      <c r="F699" s="18"/>
      <c r="G699" s="18"/>
      <c r="H699" s="18"/>
      <c r="I699" s="18"/>
      <c r="J699" s="18"/>
      <c r="K699" s="18"/>
      <c r="L699" s="18"/>
      <c r="M699" s="18"/>
      <c r="N699" s="18"/>
      <c r="P699" s="315"/>
    </row>
    <row r="700" spans="1:16" s="17" customFormat="1" x14ac:dyDescent="0.3">
      <c r="A700" s="18"/>
      <c r="B700" s="18"/>
      <c r="C700" s="18"/>
      <c r="D700" s="18"/>
      <c r="E700" s="18"/>
      <c r="F700" s="18"/>
      <c r="G700" s="18"/>
      <c r="H700" s="18"/>
      <c r="I700" s="18"/>
      <c r="J700" s="18"/>
      <c r="K700" s="18"/>
      <c r="L700" s="18"/>
      <c r="M700" s="18"/>
      <c r="N700" s="18"/>
      <c r="P700" s="315"/>
    </row>
    <row r="701" spans="1:16" s="17" customFormat="1" x14ac:dyDescent="0.3">
      <c r="A701" s="18"/>
      <c r="B701" s="18"/>
      <c r="C701" s="18"/>
      <c r="D701" s="18"/>
      <c r="E701" s="18"/>
      <c r="F701" s="18"/>
      <c r="G701" s="18"/>
      <c r="H701" s="18"/>
      <c r="I701" s="18"/>
      <c r="J701" s="18"/>
      <c r="K701" s="18"/>
      <c r="L701" s="18"/>
      <c r="M701" s="18"/>
      <c r="N701" s="18"/>
      <c r="P701" s="315"/>
    </row>
    <row r="702" spans="1:16" s="17" customFormat="1" x14ac:dyDescent="0.3">
      <c r="A702" s="18"/>
      <c r="B702" s="18"/>
      <c r="C702" s="18"/>
      <c r="D702" s="18"/>
      <c r="E702" s="18"/>
      <c r="F702" s="18"/>
      <c r="G702" s="18"/>
      <c r="H702" s="18"/>
      <c r="I702" s="18"/>
      <c r="J702" s="18"/>
      <c r="K702" s="18"/>
      <c r="L702" s="18"/>
      <c r="M702" s="18"/>
      <c r="N702" s="18"/>
      <c r="P702" s="315"/>
    </row>
    <row r="703" spans="1:16" s="17" customFormat="1" x14ac:dyDescent="0.3">
      <c r="A703" s="18"/>
      <c r="B703" s="18"/>
      <c r="C703" s="18"/>
      <c r="D703" s="18"/>
      <c r="E703" s="18"/>
      <c r="F703" s="18"/>
      <c r="G703" s="18"/>
      <c r="H703" s="18"/>
      <c r="I703" s="18"/>
      <c r="J703" s="18"/>
      <c r="K703" s="18"/>
      <c r="L703" s="18"/>
      <c r="M703" s="18"/>
      <c r="N703" s="18"/>
      <c r="P703" s="315"/>
    </row>
    <row r="704" spans="1:16" s="17" customFormat="1" x14ac:dyDescent="0.3">
      <c r="A704" s="18"/>
      <c r="B704" s="18"/>
      <c r="C704" s="18"/>
      <c r="D704" s="18"/>
      <c r="E704" s="18"/>
      <c r="F704" s="18"/>
      <c r="G704" s="18"/>
      <c r="H704" s="18"/>
      <c r="I704" s="18"/>
      <c r="J704" s="18"/>
      <c r="K704" s="18"/>
      <c r="L704" s="18"/>
      <c r="M704" s="18"/>
      <c r="N704" s="18"/>
      <c r="P704" s="315"/>
    </row>
    <row r="705" spans="1:16" s="17" customFormat="1" x14ac:dyDescent="0.3">
      <c r="A705" s="18"/>
      <c r="B705" s="18"/>
      <c r="C705" s="18"/>
      <c r="D705" s="18"/>
      <c r="E705" s="18"/>
      <c r="F705" s="18"/>
      <c r="G705" s="18"/>
      <c r="H705" s="18"/>
      <c r="I705" s="18"/>
      <c r="J705" s="18"/>
      <c r="K705" s="18"/>
      <c r="L705" s="18"/>
      <c r="M705" s="18"/>
      <c r="N705" s="18"/>
      <c r="P705" s="315"/>
    </row>
    <row r="706" spans="1:16" s="17" customFormat="1" x14ac:dyDescent="0.3">
      <c r="A706" s="18"/>
      <c r="B706" s="18"/>
      <c r="C706" s="18"/>
      <c r="D706" s="18"/>
      <c r="E706" s="18"/>
      <c r="F706" s="18"/>
      <c r="G706" s="18"/>
      <c r="H706" s="18"/>
      <c r="I706" s="18"/>
      <c r="J706" s="18"/>
      <c r="K706" s="18"/>
      <c r="L706" s="18"/>
      <c r="M706" s="18"/>
      <c r="N706" s="18"/>
      <c r="P706" s="315"/>
    </row>
    <row r="707" spans="1:16" s="17" customFormat="1" x14ac:dyDescent="0.3">
      <c r="A707" s="18"/>
      <c r="B707" s="18"/>
      <c r="C707" s="18"/>
      <c r="D707" s="18"/>
      <c r="E707" s="18"/>
      <c r="F707" s="18"/>
      <c r="G707" s="18"/>
      <c r="H707" s="18"/>
      <c r="I707" s="18"/>
      <c r="J707" s="18"/>
      <c r="K707" s="18"/>
      <c r="L707" s="18"/>
      <c r="M707" s="18"/>
      <c r="N707" s="18"/>
      <c r="P707" s="315"/>
    </row>
    <row r="708" spans="1:16" s="17" customFormat="1" x14ac:dyDescent="0.3">
      <c r="A708" s="18"/>
      <c r="B708" s="18"/>
      <c r="C708" s="18"/>
      <c r="D708" s="18"/>
      <c r="E708" s="18"/>
      <c r="F708" s="18"/>
      <c r="G708" s="18"/>
      <c r="H708" s="18"/>
      <c r="I708" s="18"/>
      <c r="J708" s="18"/>
      <c r="K708" s="18"/>
      <c r="L708" s="18"/>
      <c r="M708" s="18"/>
      <c r="N708" s="18"/>
      <c r="P708" s="315"/>
    </row>
    <row r="709" spans="1:16" s="17" customFormat="1" x14ac:dyDescent="0.3">
      <c r="A709" s="18"/>
      <c r="B709" s="18"/>
      <c r="C709" s="18"/>
      <c r="D709" s="18"/>
      <c r="E709" s="18"/>
      <c r="F709" s="18"/>
      <c r="G709" s="18"/>
      <c r="H709" s="18"/>
      <c r="I709" s="18"/>
      <c r="J709" s="18"/>
      <c r="K709" s="18"/>
      <c r="L709" s="18"/>
      <c r="M709" s="18"/>
      <c r="N709" s="18"/>
      <c r="P709" s="315"/>
    </row>
    <row r="710" spans="1:16" s="17" customFormat="1" x14ac:dyDescent="0.3">
      <c r="A710" s="18"/>
      <c r="B710" s="18"/>
      <c r="C710" s="18"/>
      <c r="D710" s="18"/>
      <c r="E710" s="18"/>
      <c r="F710" s="18"/>
      <c r="G710" s="18"/>
      <c r="H710" s="18"/>
      <c r="I710" s="18"/>
      <c r="J710" s="18"/>
      <c r="K710" s="18"/>
      <c r="L710" s="18"/>
      <c r="M710" s="18"/>
      <c r="N710" s="18"/>
      <c r="P710" s="315"/>
    </row>
    <row r="711" spans="1:16" s="17" customFormat="1" x14ac:dyDescent="0.3">
      <c r="A711" s="18"/>
      <c r="B711" s="18"/>
      <c r="C711" s="18"/>
      <c r="D711" s="18"/>
      <c r="E711" s="18"/>
      <c r="F711" s="18"/>
      <c r="G711" s="18"/>
      <c r="H711" s="18"/>
      <c r="I711" s="18"/>
      <c r="J711" s="18"/>
      <c r="K711" s="18"/>
      <c r="L711" s="18"/>
      <c r="M711" s="18"/>
      <c r="N711" s="18"/>
      <c r="P711" s="315"/>
    </row>
    <row r="712" spans="1:16" s="17" customFormat="1" x14ac:dyDescent="0.3">
      <c r="A712" s="18"/>
      <c r="B712" s="18"/>
      <c r="C712" s="18"/>
      <c r="D712" s="18"/>
      <c r="E712" s="18"/>
      <c r="F712" s="18"/>
      <c r="G712" s="18"/>
      <c r="H712" s="18"/>
      <c r="I712" s="18"/>
      <c r="J712" s="18"/>
      <c r="K712" s="18"/>
      <c r="L712" s="18"/>
      <c r="M712" s="18"/>
      <c r="N712" s="18"/>
      <c r="P712" s="315"/>
    </row>
    <row r="713" spans="1:16" s="17" customFormat="1" x14ac:dyDescent="0.3">
      <c r="A713" s="18"/>
      <c r="B713" s="18"/>
      <c r="C713" s="18"/>
      <c r="D713" s="18"/>
      <c r="E713" s="18"/>
      <c r="F713" s="18"/>
      <c r="G713" s="18"/>
      <c r="H713" s="18"/>
      <c r="I713" s="18"/>
      <c r="J713" s="18"/>
      <c r="K713" s="18"/>
      <c r="L713" s="18"/>
      <c r="M713" s="18"/>
      <c r="N713" s="18"/>
      <c r="P713" s="315"/>
    </row>
    <row r="714" spans="1:16" s="17" customFormat="1" x14ac:dyDescent="0.3">
      <c r="A714" s="18"/>
      <c r="B714" s="18"/>
      <c r="C714" s="18"/>
      <c r="D714" s="18"/>
      <c r="E714" s="18"/>
      <c r="F714" s="18"/>
      <c r="G714" s="18"/>
      <c r="H714" s="18"/>
      <c r="I714" s="18"/>
      <c r="J714" s="18"/>
      <c r="K714" s="18"/>
      <c r="L714" s="18"/>
      <c r="M714" s="18"/>
      <c r="N714" s="18"/>
      <c r="P714" s="315"/>
    </row>
    <row r="715" spans="1:16" s="17" customFormat="1" x14ac:dyDescent="0.3">
      <c r="A715" s="18"/>
      <c r="B715" s="18"/>
      <c r="C715" s="18"/>
      <c r="D715" s="18"/>
      <c r="E715" s="18"/>
      <c r="F715" s="18"/>
      <c r="G715" s="18"/>
      <c r="H715" s="18"/>
      <c r="I715" s="18"/>
      <c r="J715" s="18"/>
      <c r="K715" s="18"/>
      <c r="L715" s="18"/>
      <c r="M715" s="18"/>
      <c r="N715" s="18"/>
      <c r="P715" s="315"/>
    </row>
    <row r="716" spans="1:16" s="17" customFormat="1" x14ac:dyDescent="0.3">
      <c r="A716" s="18"/>
      <c r="B716" s="18"/>
      <c r="C716" s="18"/>
      <c r="D716" s="18"/>
      <c r="E716" s="18"/>
      <c r="F716" s="18"/>
      <c r="G716" s="18"/>
      <c r="H716" s="18"/>
      <c r="I716" s="18"/>
      <c r="J716" s="18"/>
      <c r="K716" s="18"/>
      <c r="L716" s="18"/>
      <c r="M716" s="18"/>
      <c r="N716" s="18"/>
      <c r="P716" s="315"/>
    </row>
    <row r="717" spans="1:16" s="17" customFormat="1" x14ac:dyDescent="0.3">
      <c r="A717" s="18"/>
      <c r="B717" s="18"/>
      <c r="C717" s="18"/>
      <c r="D717" s="18"/>
      <c r="E717" s="18"/>
      <c r="F717" s="18"/>
      <c r="G717" s="18"/>
      <c r="H717" s="18"/>
      <c r="I717" s="18"/>
      <c r="J717" s="18"/>
      <c r="K717" s="18"/>
      <c r="L717" s="18"/>
      <c r="M717" s="18"/>
      <c r="N717" s="18"/>
      <c r="P717" s="315"/>
    </row>
    <row r="718" spans="1:16" s="17" customFormat="1" x14ac:dyDescent="0.3">
      <c r="A718" s="18"/>
      <c r="B718" s="18"/>
      <c r="C718" s="18"/>
      <c r="D718" s="18"/>
      <c r="E718" s="18"/>
      <c r="F718" s="18"/>
      <c r="G718" s="18"/>
      <c r="H718" s="18"/>
      <c r="I718" s="18"/>
      <c r="J718" s="18"/>
      <c r="K718" s="18"/>
      <c r="L718" s="18"/>
      <c r="M718" s="18"/>
      <c r="N718" s="18"/>
      <c r="P718" s="315"/>
    </row>
    <row r="719" spans="1:16" s="17" customFormat="1" x14ac:dyDescent="0.3">
      <c r="A719" s="18"/>
      <c r="B719" s="18"/>
      <c r="C719" s="18"/>
      <c r="D719" s="18"/>
      <c r="E719" s="18"/>
      <c r="F719" s="18"/>
      <c r="G719" s="18"/>
      <c r="H719" s="18"/>
      <c r="I719" s="18"/>
      <c r="J719" s="18"/>
      <c r="K719" s="18"/>
      <c r="L719" s="18"/>
      <c r="M719" s="18"/>
      <c r="N719" s="18"/>
      <c r="P719" s="315"/>
    </row>
    <row r="720" spans="1:16" s="17" customFormat="1" x14ac:dyDescent="0.3">
      <c r="A720" s="18"/>
      <c r="B720" s="18"/>
      <c r="C720" s="18"/>
      <c r="D720" s="18"/>
      <c r="E720" s="18"/>
      <c r="F720" s="18"/>
      <c r="G720" s="18"/>
      <c r="H720" s="18"/>
      <c r="I720" s="18"/>
      <c r="J720" s="18"/>
      <c r="K720" s="18"/>
      <c r="L720" s="18"/>
      <c r="M720" s="18"/>
      <c r="N720" s="18"/>
      <c r="P720" s="315"/>
    </row>
    <row r="721" spans="1:16" s="17" customFormat="1" x14ac:dyDescent="0.3">
      <c r="A721" s="18"/>
      <c r="B721" s="18"/>
      <c r="C721" s="18"/>
      <c r="D721" s="18"/>
      <c r="E721" s="18"/>
      <c r="F721" s="18"/>
      <c r="G721" s="18"/>
      <c r="H721" s="18"/>
      <c r="I721" s="18"/>
      <c r="J721" s="18"/>
      <c r="K721" s="18"/>
      <c r="L721" s="18"/>
      <c r="M721" s="18"/>
      <c r="N721" s="18"/>
      <c r="P721" s="315"/>
    </row>
    <row r="722" spans="1:16" s="17" customFormat="1" x14ac:dyDescent="0.3">
      <c r="A722" s="18"/>
      <c r="B722" s="18"/>
      <c r="C722" s="18"/>
      <c r="D722" s="18"/>
      <c r="E722" s="18"/>
      <c r="F722" s="18"/>
      <c r="G722" s="18"/>
      <c r="H722" s="18"/>
      <c r="I722" s="18"/>
      <c r="J722" s="18"/>
      <c r="K722" s="18"/>
      <c r="L722" s="18"/>
      <c r="M722" s="18"/>
      <c r="N722" s="18"/>
      <c r="P722" s="315"/>
    </row>
    <row r="723" spans="1:16" s="17" customFormat="1" x14ac:dyDescent="0.3">
      <c r="A723" s="18"/>
      <c r="B723" s="18"/>
      <c r="C723" s="18"/>
      <c r="D723" s="18"/>
      <c r="E723" s="18"/>
      <c r="F723" s="18"/>
      <c r="G723" s="18"/>
      <c r="H723" s="18"/>
      <c r="I723" s="18"/>
      <c r="J723" s="18"/>
      <c r="K723" s="18"/>
      <c r="L723" s="18"/>
      <c r="M723" s="18"/>
      <c r="N723" s="18"/>
      <c r="P723" s="315"/>
    </row>
    <row r="724" spans="1:16" s="17" customFormat="1" x14ac:dyDescent="0.3">
      <c r="A724" s="18"/>
      <c r="B724" s="18"/>
      <c r="C724" s="18"/>
      <c r="D724" s="18"/>
      <c r="E724" s="18"/>
      <c r="F724" s="18"/>
      <c r="G724" s="18"/>
      <c r="H724" s="18"/>
      <c r="I724" s="18"/>
      <c r="J724" s="18"/>
      <c r="K724" s="18"/>
      <c r="L724" s="18"/>
      <c r="M724" s="18"/>
      <c r="N724" s="18"/>
      <c r="P724" s="315"/>
    </row>
    <row r="725" spans="1:16" s="17" customFormat="1" x14ac:dyDescent="0.3">
      <c r="A725" s="18"/>
      <c r="B725" s="18"/>
      <c r="C725" s="18"/>
      <c r="D725" s="18"/>
      <c r="E725" s="18"/>
      <c r="F725" s="18"/>
      <c r="G725" s="18"/>
      <c r="H725" s="18"/>
      <c r="I725" s="18"/>
      <c r="J725" s="18"/>
      <c r="K725" s="18"/>
      <c r="L725" s="18"/>
      <c r="M725" s="18"/>
      <c r="N725" s="18"/>
      <c r="P725" s="315"/>
    </row>
    <row r="726" spans="1:16" s="17" customFormat="1" x14ac:dyDescent="0.3">
      <c r="A726" s="18"/>
      <c r="B726" s="18"/>
      <c r="C726" s="18"/>
      <c r="D726" s="18"/>
      <c r="E726" s="18"/>
      <c r="F726" s="18"/>
      <c r="G726" s="18"/>
      <c r="H726" s="18"/>
      <c r="I726" s="18"/>
      <c r="J726" s="18"/>
      <c r="K726" s="18"/>
      <c r="L726" s="18"/>
      <c r="M726" s="18"/>
      <c r="N726" s="18"/>
      <c r="P726" s="315"/>
    </row>
    <row r="727" spans="1:16" s="17" customFormat="1" x14ac:dyDescent="0.3">
      <c r="A727" s="18"/>
      <c r="B727" s="18"/>
      <c r="C727" s="18"/>
      <c r="D727" s="18"/>
      <c r="E727" s="18"/>
      <c r="F727" s="18"/>
      <c r="G727" s="18"/>
      <c r="H727" s="18"/>
      <c r="I727" s="18"/>
      <c r="J727" s="18"/>
      <c r="K727" s="18"/>
      <c r="L727" s="18"/>
      <c r="M727" s="18"/>
      <c r="N727" s="18"/>
      <c r="P727" s="315"/>
    </row>
    <row r="728" spans="1:16" s="17" customFormat="1" x14ac:dyDescent="0.3">
      <c r="A728" s="18"/>
      <c r="B728" s="18"/>
      <c r="C728" s="18"/>
      <c r="D728" s="18"/>
      <c r="E728" s="18"/>
      <c r="F728" s="18"/>
      <c r="G728" s="18"/>
      <c r="H728" s="18"/>
      <c r="I728" s="18"/>
      <c r="J728" s="18"/>
      <c r="K728" s="18"/>
      <c r="L728" s="18"/>
      <c r="M728" s="18"/>
      <c r="N728" s="18"/>
      <c r="P728" s="315"/>
    </row>
    <row r="729" spans="1:16" s="17" customFormat="1" x14ac:dyDescent="0.3">
      <c r="A729" s="18"/>
      <c r="B729" s="18"/>
      <c r="C729" s="18"/>
      <c r="D729" s="18"/>
      <c r="E729" s="18"/>
      <c r="F729" s="18"/>
      <c r="G729" s="18"/>
      <c r="H729" s="18"/>
      <c r="I729" s="18"/>
      <c r="J729" s="18"/>
      <c r="K729" s="18"/>
      <c r="L729" s="18"/>
      <c r="M729" s="18"/>
      <c r="N729" s="18"/>
      <c r="P729" s="315"/>
    </row>
    <row r="730" spans="1:16" s="17" customFormat="1" x14ac:dyDescent="0.3">
      <c r="A730" s="18"/>
      <c r="B730" s="18"/>
      <c r="C730" s="18"/>
      <c r="D730" s="18"/>
      <c r="E730" s="18"/>
      <c r="F730" s="18"/>
      <c r="G730" s="18"/>
      <c r="H730" s="18"/>
      <c r="I730" s="18"/>
      <c r="J730" s="18"/>
      <c r="K730" s="18"/>
      <c r="L730" s="18"/>
      <c r="M730" s="18"/>
      <c r="N730" s="18"/>
      <c r="P730" s="315"/>
    </row>
    <row r="731" spans="1:16" s="17" customFormat="1" x14ac:dyDescent="0.3">
      <c r="A731" s="18"/>
      <c r="B731" s="18"/>
      <c r="C731" s="18"/>
      <c r="D731" s="18"/>
      <c r="E731" s="18"/>
      <c r="F731" s="18"/>
      <c r="G731" s="18"/>
      <c r="H731" s="18"/>
      <c r="I731" s="18"/>
      <c r="J731" s="18"/>
      <c r="K731" s="18"/>
      <c r="L731" s="18"/>
      <c r="M731" s="18"/>
      <c r="N731" s="18"/>
      <c r="P731" s="315"/>
    </row>
    <row r="732" spans="1:16" s="17" customFormat="1" x14ac:dyDescent="0.3">
      <c r="A732" s="18"/>
      <c r="B732" s="18"/>
      <c r="C732" s="18"/>
      <c r="D732" s="18"/>
      <c r="E732" s="18"/>
      <c r="F732" s="18"/>
      <c r="G732" s="18"/>
      <c r="H732" s="18"/>
      <c r="I732" s="18"/>
      <c r="J732" s="18"/>
      <c r="K732" s="18"/>
      <c r="L732" s="18"/>
      <c r="M732" s="18"/>
      <c r="N732" s="18"/>
      <c r="P732" s="315"/>
    </row>
    <row r="733" spans="1:16" s="17" customFormat="1" x14ac:dyDescent="0.3">
      <c r="A733" s="18"/>
      <c r="B733" s="18"/>
      <c r="C733" s="18"/>
      <c r="D733" s="18"/>
      <c r="E733" s="18"/>
      <c r="F733" s="18"/>
      <c r="G733" s="18"/>
      <c r="H733" s="18"/>
      <c r="I733" s="18"/>
      <c r="J733" s="18"/>
      <c r="K733" s="18"/>
      <c r="L733" s="18"/>
      <c r="M733" s="18"/>
      <c r="N733" s="18"/>
      <c r="P733" s="315"/>
    </row>
    <row r="734" spans="1:16" s="17" customFormat="1" x14ac:dyDescent="0.3">
      <c r="A734" s="18"/>
      <c r="B734" s="18"/>
      <c r="C734" s="18"/>
      <c r="D734" s="18"/>
      <c r="E734" s="18"/>
      <c r="F734" s="18"/>
      <c r="G734" s="18"/>
      <c r="H734" s="18"/>
      <c r="I734" s="18"/>
      <c r="J734" s="18"/>
      <c r="K734" s="18"/>
      <c r="L734" s="18"/>
      <c r="M734" s="18"/>
      <c r="N734" s="18"/>
      <c r="P734" s="315"/>
    </row>
    <row r="735" spans="1:16" s="17" customFormat="1" x14ac:dyDescent="0.3">
      <c r="A735" s="18"/>
      <c r="B735" s="18"/>
      <c r="C735" s="18"/>
      <c r="D735" s="18"/>
      <c r="E735" s="18"/>
      <c r="F735" s="18"/>
      <c r="G735" s="18"/>
      <c r="H735" s="18"/>
      <c r="I735" s="18"/>
      <c r="J735" s="18"/>
      <c r="K735" s="18"/>
      <c r="L735" s="18"/>
      <c r="M735" s="18"/>
      <c r="N735" s="18"/>
      <c r="P735" s="315"/>
    </row>
    <row r="736" spans="1:16" s="17" customFormat="1" x14ac:dyDescent="0.3">
      <c r="A736" s="18"/>
      <c r="B736" s="18"/>
      <c r="C736" s="18"/>
      <c r="D736" s="18"/>
      <c r="E736" s="18"/>
      <c r="F736" s="18"/>
      <c r="G736" s="18"/>
      <c r="H736" s="18"/>
      <c r="I736" s="18"/>
      <c r="J736" s="18"/>
      <c r="K736" s="18"/>
      <c r="L736" s="18"/>
      <c r="M736" s="18"/>
      <c r="N736" s="18"/>
      <c r="P736" s="315"/>
    </row>
    <row r="737" spans="1:16" s="17" customFormat="1" x14ac:dyDescent="0.3">
      <c r="A737" s="18"/>
      <c r="B737" s="18"/>
      <c r="C737" s="18"/>
      <c r="D737" s="18"/>
      <c r="E737" s="18"/>
      <c r="F737" s="18"/>
      <c r="G737" s="18"/>
      <c r="H737" s="18"/>
      <c r="I737" s="18"/>
      <c r="J737" s="18"/>
      <c r="K737" s="18"/>
      <c r="L737" s="18"/>
      <c r="M737" s="18"/>
      <c r="N737" s="18"/>
      <c r="P737" s="315"/>
    </row>
    <row r="738" spans="1:16" s="17" customFormat="1" x14ac:dyDescent="0.3">
      <c r="A738" s="18"/>
      <c r="B738" s="18"/>
      <c r="C738" s="18"/>
      <c r="D738" s="18"/>
      <c r="E738" s="18"/>
      <c r="F738" s="18"/>
      <c r="G738" s="18"/>
      <c r="H738" s="18"/>
      <c r="I738" s="18"/>
      <c r="J738" s="18"/>
      <c r="K738" s="18"/>
      <c r="L738" s="18"/>
      <c r="M738" s="18"/>
      <c r="N738" s="18"/>
      <c r="P738" s="315"/>
    </row>
    <row r="739" spans="1:16" s="17" customFormat="1" x14ac:dyDescent="0.3">
      <c r="A739" s="18"/>
      <c r="B739" s="18"/>
      <c r="C739" s="18"/>
      <c r="D739" s="18"/>
      <c r="E739" s="18"/>
      <c r="F739" s="18"/>
      <c r="G739" s="18"/>
      <c r="H739" s="18"/>
      <c r="I739" s="18"/>
      <c r="J739" s="18"/>
      <c r="K739" s="18"/>
      <c r="L739" s="18"/>
      <c r="M739" s="18"/>
      <c r="N739" s="18"/>
      <c r="P739" s="315"/>
    </row>
    <row r="740" spans="1:16" s="17" customFormat="1" x14ac:dyDescent="0.3">
      <c r="A740" s="18"/>
      <c r="B740" s="18"/>
      <c r="C740" s="18"/>
      <c r="D740" s="18"/>
      <c r="E740" s="18"/>
      <c r="F740" s="18"/>
      <c r="G740" s="18"/>
      <c r="H740" s="18"/>
      <c r="I740" s="18"/>
      <c r="J740" s="18"/>
      <c r="K740" s="18"/>
      <c r="L740" s="18"/>
      <c r="M740" s="18"/>
      <c r="N740" s="18"/>
      <c r="P740" s="315"/>
    </row>
    <row r="741" spans="1:16" s="17" customFormat="1" x14ac:dyDescent="0.3">
      <c r="A741" s="18"/>
      <c r="B741" s="18"/>
      <c r="C741" s="18"/>
      <c r="D741" s="18"/>
      <c r="E741" s="18"/>
      <c r="F741" s="18"/>
      <c r="G741" s="18"/>
      <c r="H741" s="18"/>
      <c r="I741" s="18"/>
      <c r="J741" s="18"/>
      <c r="K741" s="18"/>
      <c r="L741" s="18"/>
      <c r="M741" s="18"/>
      <c r="N741" s="18"/>
      <c r="P741" s="315"/>
    </row>
    <row r="742" spans="1:16" s="17" customFormat="1" x14ac:dyDescent="0.3">
      <c r="A742" s="18"/>
      <c r="B742" s="18"/>
      <c r="C742" s="18"/>
      <c r="D742" s="18"/>
      <c r="E742" s="18"/>
      <c r="F742" s="18"/>
      <c r="G742" s="18"/>
      <c r="H742" s="18"/>
      <c r="I742" s="18"/>
      <c r="J742" s="18"/>
      <c r="K742" s="18"/>
      <c r="L742" s="18"/>
      <c r="M742" s="18"/>
      <c r="N742" s="18"/>
      <c r="P742" s="315"/>
    </row>
    <row r="743" spans="1:16" s="17" customFormat="1" x14ac:dyDescent="0.3">
      <c r="A743" s="18"/>
      <c r="B743" s="18"/>
      <c r="C743" s="18"/>
      <c r="D743" s="18"/>
      <c r="E743" s="18"/>
      <c r="F743" s="18"/>
      <c r="G743" s="18"/>
      <c r="H743" s="18"/>
      <c r="I743" s="18"/>
      <c r="J743" s="18"/>
      <c r="K743" s="18"/>
      <c r="L743" s="18"/>
      <c r="M743" s="18"/>
      <c r="N743" s="18"/>
      <c r="P743" s="315"/>
    </row>
    <row r="744" spans="1:16" s="17" customFormat="1" x14ac:dyDescent="0.3">
      <c r="A744" s="18"/>
      <c r="B744" s="18"/>
      <c r="C744" s="18"/>
      <c r="D744" s="18"/>
      <c r="E744" s="18"/>
      <c r="F744" s="18"/>
      <c r="G744" s="18"/>
      <c r="H744" s="18"/>
      <c r="I744" s="18"/>
      <c r="J744" s="18"/>
      <c r="K744" s="18"/>
      <c r="L744" s="18"/>
      <c r="M744" s="18"/>
      <c r="N744" s="18"/>
      <c r="P744" s="315"/>
    </row>
    <row r="745" spans="1:16" s="17" customFormat="1" x14ac:dyDescent="0.3">
      <c r="A745" s="18"/>
      <c r="B745" s="18"/>
      <c r="C745" s="18"/>
      <c r="D745" s="18"/>
      <c r="E745" s="18"/>
      <c r="F745" s="18"/>
      <c r="G745" s="18"/>
      <c r="H745" s="18"/>
      <c r="I745" s="18"/>
      <c r="J745" s="18"/>
      <c r="K745" s="18"/>
      <c r="L745" s="18"/>
      <c r="M745" s="18"/>
      <c r="N745" s="18"/>
      <c r="P745" s="315"/>
    </row>
    <row r="746" spans="1:16" s="17" customFormat="1" x14ac:dyDescent="0.3">
      <c r="A746" s="18"/>
      <c r="B746" s="18"/>
      <c r="C746" s="18"/>
      <c r="D746" s="18"/>
      <c r="E746" s="18"/>
      <c r="F746" s="18"/>
      <c r="G746" s="18"/>
      <c r="H746" s="18"/>
      <c r="I746" s="18"/>
      <c r="J746" s="18"/>
      <c r="K746" s="18"/>
      <c r="L746" s="18"/>
      <c r="M746" s="18"/>
      <c r="N746" s="18"/>
      <c r="P746" s="315"/>
    </row>
    <row r="747" spans="1:16" s="17" customFormat="1" x14ac:dyDescent="0.3">
      <c r="A747" s="18"/>
      <c r="B747" s="18"/>
      <c r="C747" s="18"/>
      <c r="D747" s="18"/>
      <c r="E747" s="18"/>
      <c r="F747" s="18"/>
      <c r="G747" s="18"/>
      <c r="H747" s="18"/>
      <c r="I747" s="18"/>
      <c r="J747" s="18"/>
      <c r="K747" s="18"/>
      <c r="L747" s="18"/>
      <c r="M747" s="18"/>
      <c r="N747" s="18"/>
      <c r="P747" s="315"/>
    </row>
    <row r="748" spans="1:16" s="17" customFormat="1" x14ac:dyDescent="0.3">
      <c r="A748" s="18"/>
      <c r="B748" s="18"/>
      <c r="C748" s="18"/>
      <c r="D748" s="18"/>
      <c r="E748" s="18"/>
      <c r="F748" s="18"/>
      <c r="G748" s="18"/>
      <c r="H748" s="18"/>
      <c r="I748" s="18"/>
      <c r="J748" s="18"/>
      <c r="K748" s="18"/>
      <c r="L748" s="18"/>
      <c r="M748" s="18"/>
      <c r="N748" s="18"/>
      <c r="P748" s="315"/>
    </row>
    <row r="749" spans="1:16" s="17" customFormat="1" x14ac:dyDescent="0.3">
      <c r="A749" s="18"/>
      <c r="B749" s="18"/>
      <c r="C749" s="18"/>
      <c r="D749" s="18"/>
      <c r="E749" s="18"/>
      <c r="F749" s="18"/>
      <c r="G749" s="18"/>
      <c r="H749" s="18"/>
      <c r="I749" s="18"/>
      <c r="J749" s="18"/>
      <c r="K749" s="18"/>
      <c r="L749" s="18"/>
      <c r="M749" s="18"/>
      <c r="N749" s="18"/>
      <c r="P749" s="315"/>
    </row>
    <row r="750" spans="1:16" s="17" customFormat="1" x14ac:dyDescent="0.3">
      <c r="A750" s="18"/>
      <c r="B750" s="18"/>
      <c r="C750" s="18"/>
      <c r="D750" s="18"/>
      <c r="E750" s="18"/>
      <c r="F750" s="18"/>
      <c r="G750" s="18"/>
      <c r="H750" s="18"/>
      <c r="I750" s="18"/>
      <c r="J750" s="18"/>
      <c r="K750" s="18"/>
      <c r="L750" s="18"/>
      <c r="M750" s="18"/>
      <c r="N750" s="18"/>
      <c r="P750" s="315"/>
    </row>
    <row r="751" spans="1:16" s="17" customFormat="1" x14ac:dyDescent="0.3">
      <c r="A751" s="18"/>
      <c r="B751" s="18"/>
      <c r="C751" s="18"/>
      <c r="D751" s="18"/>
      <c r="E751" s="18"/>
      <c r="F751" s="18"/>
      <c r="G751" s="18"/>
      <c r="H751" s="18"/>
      <c r="I751" s="18"/>
      <c r="J751" s="18"/>
      <c r="K751" s="18"/>
      <c r="L751" s="18"/>
      <c r="M751" s="18"/>
      <c r="N751" s="18"/>
      <c r="P751" s="315"/>
    </row>
    <row r="752" spans="1:16" s="17" customFormat="1" x14ac:dyDescent="0.3">
      <c r="A752" s="18"/>
      <c r="B752" s="18"/>
      <c r="C752" s="18"/>
      <c r="D752" s="18"/>
      <c r="E752" s="18"/>
      <c r="F752" s="18"/>
      <c r="G752" s="18"/>
      <c r="H752" s="18"/>
      <c r="I752" s="18"/>
      <c r="J752" s="18"/>
      <c r="K752" s="18"/>
      <c r="L752" s="18"/>
      <c r="M752" s="18"/>
      <c r="N752" s="18"/>
      <c r="P752" s="315"/>
    </row>
    <row r="753" spans="1:16" s="17" customFormat="1" x14ac:dyDescent="0.3">
      <c r="A753" s="18"/>
      <c r="B753" s="18"/>
      <c r="C753" s="18"/>
      <c r="D753" s="18"/>
      <c r="E753" s="18"/>
      <c r="F753" s="18"/>
      <c r="G753" s="18"/>
      <c r="H753" s="18"/>
      <c r="I753" s="18"/>
      <c r="J753" s="18"/>
      <c r="K753" s="18"/>
      <c r="L753" s="18"/>
      <c r="M753" s="18"/>
      <c r="N753" s="18"/>
      <c r="P753" s="315"/>
    </row>
    <row r="754" spans="1:16" s="17" customFormat="1" x14ac:dyDescent="0.3">
      <c r="A754" s="18"/>
      <c r="B754" s="18"/>
      <c r="C754" s="18"/>
      <c r="D754" s="18"/>
      <c r="E754" s="18"/>
      <c r="F754" s="18"/>
      <c r="G754" s="18"/>
      <c r="H754" s="18"/>
      <c r="I754" s="18"/>
      <c r="J754" s="18"/>
      <c r="K754" s="18"/>
      <c r="L754" s="18"/>
      <c r="M754" s="18"/>
      <c r="N754" s="18"/>
      <c r="P754" s="315"/>
    </row>
    <row r="755" spans="1:16" s="17" customFormat="1" x14ac:dyDescent="0.3">
      <c r="A755" s="18"/>
      <c r="B755" s="18"/>
      <c r="C755" s="18"/>
      <c r="D755" s="18"/>
      <c r="E755" s="18"/>
      <c r="F755" s="18"/>
      <c r="G755" s="18"/>
      <c r="H755" s="18"/>
      <c r="I755" s="18"/>
      <c r="J755" s="18"/>
      <c r="K755" s="18"/>
      <c r="L755" s="18"/>
      <c r="M755" s="18"/>
      <c r="N755" s="18"/>
      <c r="P755" s="315"/>
    </row>
    <row r="756" spans="1:16" s="17" customFormat="1" x14ac:dyDescent="0.3">
      <c r="A756" s="18"/>
      <c r="B756" s="18"/>
      <c r="C756" s="18"/>
      <c r="D756" s="18"/>
      <c r="E756" s="18"/>
      <c r="F756" s="18"/>
      <c r="G756" s="18"/>
      <c r="H756" s="18"/>
      <c r="I756" s="18"/>
      <c r="J756" s="18"/>
      <c r="K756" s="18"/>
      <c r="L756" s="18"/>
      <c r="M756" s="18"/>
      <c r="N756" s="18"/>
      <c r="P756" s="315"/>
    </row>
    <row r="757" spans="1:16" s="17" customFormat="1" x14ac:dyDescent="0.3">
      <c r="A757" s="18"/>
      <c r="B757" s="18"/>
      <c r="C757" s="18"/>
      <c r="D757" s="18"/>
      <c r="E757" s="18"/>
      <c r="F757" s="18"/>
      <c r="G757" s="18"/>
      <c r="H757" s="18"/>
      <c r="I757" s="18"/>
      <c r="J757" s="18"/>
      <c r="K757" s="18"/>
      <c r="L757" s="18"/>
      <c r="M757" s="18"/>
      <c r="N757" s="18"/>
      <c r="P757" s="315"/>
    </row>
    <row r="758" spans="1:16" s="17" customFormat="1" x14ac:dyDescent="0.3">
      <c r="A758" s="18"/>
      <c r="B758" s="18"/>
      <c r="C758" s="18"/>
      <c r="D758" s="18"/>
      <c r="E758" s="18"/>
      <c r="F758" s="18"/>
      <c r="G758" s="18"/>
      <c r="H758" s="18"/>
      <c r="I758" s="18"/>
      <c r="J758" s="18"/>
      <c r="K758" s="18"/>
      <c r="L758" s="18"/>
      <c r="M758" s="18"/>
      <c r="N758" s="18"/>
      <c r="P758" s="315"/>
    </row>
    <row r="759" spans="1:16" s="17" customFormat="1" x14ac:dyDescent="0.3">
      <c r="A759" s="18"/>
      <c r="B759" s="18"/>
      <c r="C759" s="18"/>
      <c r="D759" s="18"/>
      <c r="E759" s="18"/>
      <c r="F759" s="18"/>
      <c r="G759" s="18"/>
      <c r="H759" s="18"/>
      <c r="I759" s="18"/>
      <c r="J759" s="18"/>
      <c r="K759" s="18"/>
      <c r="L759" s="18"/>
      <c r="M759" s="18"/>
      <c r="N759" s="18"/>
      <c r="P759" s="315"/>
    </row>
    <row r="760" spans="1:16" s="17" customFormat="1" x14ac:dyDescent="0.3">
      <c r="A760" s="18"/>
      <c r="B760" s="18"/>
      <c r="C760" s="18"/>
      <c r="D760" s="18"/>
      <c r="E760" s="18"/>
      <c r="F760" s="18"/>
      <c r="G760" s="18"/>
      <c r="H760" s="18"/>
      <c r="I760" s="18"/>
      <c r="J760" s="18"/>
      <c r="K760" s="18"/>
      <c r="L760" s="18"/>
      <c r="M760" s="18"/>
      <c r="N760" s="18"/>
      <c r="P760" s="315"/>
    </row>
    <row r="761" spans="1:16" s="17" customFormat="1" x14ac:dyDescent="0.3">
      <c r="A761" s="18"/>
      <c r="B761" s="18"/>
      <c r="C761" s="18"/>
      <c r="D761" s="18"/>
      <c r="E761" s="18"/>
      <c r="F761" s="18"/>
      <c r="G761" s="18"/>
      <c r="H761" s="18"/>
      <c r="I761" s="18"/>
      <c r="J761" s="18"/>
      <c r="K761" s="18"/>
      <c r="L761" s="18"/>
      <c r="M761" s="18"/>
      <c r="N761" s="18"/>
      <c r="P761" s="315"/>
    </row>
    <row r="762" spans="1:16" s="17" customFormat="1" x14ac:dyDescent="0.3">
      <c r="A762" s="18"/>
      <c r="B762" s="18"/>
      <c r="C762" s="18"/>
      <c r="D762" s="18"/>
      <c r="E762" s="18"/>
      <c r="F762" s="18"/>
      <c r="G762" s="18"/>
      <c r="H762" s="18"/>
      <c r="I762" s="18"/>
      <c r="J762" s="18"/>
      <c r="K762" s="18"/>
      <c r="L762" s="18"/>
      <c r="M762" s="18"/>
      <c r="N762" s="18"/>
      <c r="P762" s="315"/>
    </row>
    <row r="763" spans="1:16" s="17" customFormat="1" x14ac:dyDescent="0.3">
      <c r="A763" s="18"/>
      <c r="B763" s="18"/>
      <c r="C763" s="18"/>
      <c r="D763" s="18"/>
      <c r="E763" s="18"/>
      <c r="F763" s="18"/>
      <c r="G763" s="18"/>
      <c r="H763" s="18"/>
      <c r="I763" s="18"/>
      <c r="J763" s="18"/>
      <c r="K763" s="18"/>
      <c r="L763" s="18"/>
      <c r="M763" s="18"/>
      <c r="N763" s="18"/>
      <c r="P763" s="315"/>
    </row>
    <row r="764" spans="1:16" s="17" customFormat="1" x14ac:dyDescent="0.3">
      <c r="A764" s="18"/>
      <c r="B764" s="18"/>
      <c r="C764" s="18"/>
      <c r="D764" s="18"/>
      <c r="E764" s="18"/>
      <c r="F764" s="18"/>
      <c r="G764" s="18"/>
      <c r="H764" s="18"/>
      <c r="I764" s="18"/>
      <c r="J764" s="18"/>
      <c r="K764" s="18"/>
      <c r="L764" s="18"/>
      <c r="M764" s="18"/>
      <c r="N764" s="18"/>
      <c r="P764" s="315"/>
    </row>
    <row r="765" spans="1:16" s="17" customFormat="1" x14ac:dyDescent="0.3">
      <c r="A765" s="18"/>
      <c r="B765" s="18"/>
      <c r="C765" s="18"/>
      <c r="D765" s="18"/>
      <c r="E765" s="18"/>
      <c r="F765" s="18"/>
      <c r="G765" s="18"/>
      <c r="H765" s="18"/>
      <c r="I765" s="18"/>
      <c r="J765" s="18"/>
      <c r="K765" s="18"/>
      <c r="L765" s="18"/>
      <c r="M765" s="18"/>
      <c r="N765" s="18"/>
      <c r="P765" s="315"/>
    </row>
    <row r="766" spans="1:16" s="17" customFormat="1" x14ac:dyDescent="0.3">
      <c r="A766" s="18"/>
      <c r="B766" s="18"/>
      <c r="C766" s="18"/>
      <c r="D766" s="18"/>
      <c r="E766" s="18"/>
      <c r="F766" s="18"/>
      <c r="G766" s="18"/>
      <c r="H766" s="18"/>
      <c r="I766" s="18"/>
      <c r="J766" s="18"/>
      <c r="K766" s="18"/>
      <c r="L766" s="18"/>
      <c r="M766" s="18"/>
      <c r="N766" s="18"/>
      <c r="P766" s="315"/>
    </row>
    <row r="767" spans="1:16" s="17" customFormat="1" x14ac:dyDescent="0.3">
      <c r="A767" s="18"/>
      <c r="B767" s="18"/>
      <c r="C767" s="18"/>
      <c r="D767" s="18"/>
      <c r="E767" s="18"/>
      <c r="F767" s="18"/>
      <c r="G767" s="18"/>
      <c r="H767" s="18"/>
      <c r="I767" s="18"/>
      <c r="J767" s="18"/>
      <c r="K767" s="18"/>
      <c r="L767" s="18"/>
      <c r="M767" s="18"/>
      <c r="N767" s="18"/>
      <c r="P767" s="315"/>
    </row>
    <row r="768" spans="1:16" s="17" customFormat="1" x14ac:dyDescent="0.3">
      <c r="A768" s="18"/>
      <c r="B768" s="18"/>
      <c r="C768" s="18"/>
      <c r="D768" s="18"/>
      <c r="E768" s="18"/>
      <c r="F768" s="18"/>
      <c r="G768" s="18"/>
      <c r="H768" s="18"/>
      <c r="I768" s="18"/>
      <c r="J768" s="18"/>
      <c r="K768" s="18"/>
      <c r="L768" s="18"/>
      <c r="M768" s="18"/>
      <c r="N768" s="18"/>
      <c r="P768" s="315"/>
    </row>
    <row r="769" spans="1:16" s="17" customFormat="1" x14ac:dyDescent="0.3">
      <c r="A769" s="18"/>
      <c r="B769" s="18"/>
      <c r="C769" s="18"/>
      <c r="D769" s="18"/>
      <c r="E769" s="18"/>
      <c r="F769" s="18"/>
      <c r="G769" s="18"/>
      <c r="H769" s="18"/>
      <c r="I769" s="18"/>
      <c r="J769" s="18"/>
      <c r="K769" s="18"/>
      <c r="L769" s="18"/>
      <c r="M769" s="18"/>
      <c r="N769" s="18"/>
      <c r="P769" s="315"/>
    </row>
    <row r="770" spans="1:16" s="17" customFormat="1" x14ac:dyDescent="0.3">
      <c r="A770" s="18"/>
      <c r="B770" s="18"/>
      <c r="C770" s="18"/>
      <c r="D770" s="18"/>
      <c r="E770" s="18"/>
      <c r="F770" s="18"/>
      <c r="G770" s="18"/>
      <c r="H770" s="18"/>
      <c r="I770" s="18"/>
      <c r="J770" s="18"/>
      <c r="K770" s="18"/>
      <c r="L770" s="18"/>
      <c r="M770" s="18"/>
      <c r="N770" s="18"/>
      <c r="P770" s="315"/>
    </row>
    <row r="771" spans="1:16" s="17" customFormat="1" x14ac:dyDescent="0.3">
      <c r="A771" s="18"/>
      <c r="B771" s="18"/>
      <c r="C771" s="18"/>
      <c r="D771" s="18"/>
      <c r="E771" s="18"/>
      <c r="F771" s="18"/>
      <c r="G771" s="18"/>
      <c r="H771" s="18"/>
      <c r="I771" s="18"/>
      <c r="J771" s="18"/>
      <c r="K771" s="18"/>
      <c r="L771" s="18"/>
      <c r="M771" s="18"/>
      <c r="N771" s="18"/>
      <c r="P771" s="315"/>
    </row>
    <row r="772" spans="1:16" s="17" customFormat="1" x14ac:dyDescent="0.3">
      <c r="A772" s="18"/>
      <c r="B772" s="18"/>
      <c r="C772" s="18"/>
      <c r="D772" s="18"/>
      <c r="E772" s="18"/>
      <c r="F772" s="18"/>
      <c r="G772" s="18"/>
      <c r="H772" s="18"/>
      <c r="I772" s="18"/>
      <c r="J772" s="18"/>
      <c r="K772" s="18"/>
      <c r="L772" s="18"/>
      <c r="M772" s="18"/>
      <c r="N772" s="18"/>
      <c r="P772" s="315"/>
    </row>
    <row r="773" spans="1:16" s="17" customFormat="1" x14ac:dyDescent="0.3">
      <c r="A773" s="18"/>
      <c r="B773" s="18"/>
      <c r="C773" s="18"/>
      <c r="D773" s="18"/>
      <c r="E773" s="18"/>
      <c r="F773" s="18"/>
      <c r="G773" s="18"/>
      <c r="H773" s="18"/>
      <c r="I773" s="18"/>
      <c r="J773" s="18"/>
      <c r="K773" s="18"/>
      <c r="L773" s="18"/>
      <c r="M773" s="18"/>
      <c r="N773" s="18"/>
      <c r="P773" s="315"/>
    </row>
    <row r="774" spans="1:16" s="17" customFormat="1" x14ac:dyDescent="0.3">
      <c r="A774" s="18"/>
      <c r="B774" s="18"/>
      <c r="C774" s="18"/>
      <c r="D774" s="18"/>
      <c r="E774" s="18"/>
      <c r="F774" s="18"/>
      <c r="G774" s="18"/>
      <c r="H774" s="18"/>
      <c r="I774" s="18"/>
      <c r="J774" s="18"/>
      <c r="K774" s="18"/>
      <c r="L774" s="18"/>
      <c r="M774" s="18"/>
      <c r="N774" s="18"/>
      <c r="P774" s="315"/>
    </row>
    <row r="775" spans="1:16" s="17" customFormat="1" x14ac:dyDescent="0.3">
      <c r="A775" s="18"/>
      <c r="B775" s="18"/>
      <c r="C775" s="18"/>
      <c r="D775" s="18"/>
      <c r="E775" s="18"/>
      <c r="F775" s="18"/>
      <c r="G775" s="18"/>
      <c r="H775" s="18"/>
      <c r="I775" s="18"/>
      <c r="J775" s="18"/>
      <c r="K775" s="18"/>
      <c r="L775" s="18"/>
      <c r="M775" s="18"/>
      <c r="N775" s="18"/>
      <c r="P775" s="315"/>
    </row>
    <row r="776" spans="1:16" s="17" customFormat="1" x14ac:dyDescent="0.3">
      <c r="A776" s="18"/>
      <c r="B776" s="18"/>
      <c r="C776" s="18"/>
      <c r="D776" s="18"/>
      <c r="E776" s="18"/>
      <c r="F776" s="18"/>
      <c r="G776" s="18"/>
      <c r="H776" s="18"/>
      <c r="I776" s="18"/>
      <c r="J776" s="18"/>
      <c r="K776" s="18"/>
      <c r="L776" s="18"/>
      <c r="M776" s="18"/>
      <c r="N776" s="18"/>
      <c r="P776" s="315"/>
    </row>
    <row r="777" spans="1:16" s="17" customFormat="1" x14ac:dyDescent="0.3">
      <c r="A777" s="18"/>
      <c r="B777" s="18"/>
      <c r="C777" s="18"/>
      <c r="D777" s="18"/>
      <c r="E777" s="18"/>
      <c r="F777" s="18"/>
      <c r="G777" s="18"/>
      <c r="H777" s="18"/>
      <c r="I777" s="18"/>
      <c r="J777" s="18"/>
      <c r="K777" s="18"/>
      <c r="L777" s="18"/>
      <c r="M777" s="18"/>
      <c r="N777" s="18"/>
      <c r="P777" s="315"/>
    </row>
    <row r="778" spans="1:16" s="17" customFormat="1" x14ac:dyDescent="0.3">
      <c r="A778" s="18"/>
      <c r="B778" s="18"/>
      <c r="C778" s="18"/>
      <c r="D778" s="18"/>
      <c r="E778" s="18"/>
      <c r="F778" s="18"/>
      <c r="G778" s="18"/>
      <c r="H778" s="18"/>
      <c r="I778" s="18"/>
      <c r="J778" s="18"/>
      <c r="K778" s="18"/>
      <c r="L778" s="18"/>
      <c r="M778" s="18"/>
      <c r="N778" s="18"/>
      <c r="P778" s="315"/>
    </row>
    <row r="779" spans="1:16" s="17" customFormat="1" x14ac:dyDescent="0.3">
      <c r="A779" s="18"/>
      <c r="B779" s="18"/>
      <c r="C779" s="18"/>
      <c r="D779" s="18"/>
      <c r="E779" s="18"/>
      <c r="F779" s="18"/>
      <c r="G779" s="18"/>
      <c r="H779" s="18"/>
      <c r="I779" s="18"/>
      <c r="J779" s="18"/>
      <c r="K779" s="18"/>
      <c r="L779" s="18"/>
      <c r="M779" s="18"/>
      <c r="N779" s="18"/>
      <c r="P779" s="315"/>
    </row>
    <row r="780" spans="1:16" s="17" customFormat="1" x14ac:dyDescent="0.3">
      <c r="A780" s="18"/>
      <c r="B780" s="18"/>
      <c r="C780" s="18"/>
      <c r="D780" s="18"/>
      <c r="E780" s="18"/>
      <c r="F780" s="18"/>
      <c r="G780" s="18"/>
      <c r="H780" s="18"/>
      <c r="I780" s="18"/>
      <c r="J780" s="18"/>
      <c r="K780" s="18"/>
      <c r="L780" s="18"/>
      <c r="M780" s="18"/>
      <c r="N780" s="18"/>
      <c r="P780" s="315"/>
    </row>
    <row r="781" spans="1:16" s="17" customFormat="1" x14ac:dyDescent="0.3">
      <c r="A781" s="18"/>
      <c r="B781" s="18"/>
      <c r="C781" s="18"/>
      <c r="D781" s="18"/>
      <c r="E781" s="18"/>
      <c r="F781" s="18"/>
      <c r="G781" s="18"/>
      <c r="H781" s="18"/>
      <c r="I781" s="18"/>
      <c r="J781" s="18"/>
      <c r="K781" s="18"/>
      <c r="L781" s="18"/>
      <c r="M781" s="18"/>
      <c r="N781" s="18"/>
      <c r="P781" s="315"/>
    </row>
    <row r="782" spans="1:16" s="17" customFormat="1" x14ac:dyDescent="0.3">
      <c r="A782" s="18"/>
      <c r="B782" s="18"/>
      <c r="C782" s="18"/>
      <c r="D782" s="18"/>
      <c r="E782" s="18"/>
      <c r="F782" s="18"/>
      <c r="G782" s="18"/>
      <c r="H782" s="18"/>
      <c r="I782" s="18"/>
      <c r="J782" s="18"/>
      <c r="K782" s="18"/>
      <c r="L782" s="18"/>
      <c r="M782" s="18"/>
      <c r="N782" s="18"/>
      <c r="P782" s="315"/>
    </row>
    <row r="783" spans="1:16" s="17" customFormat="1" x14ac:dyDescent="0.3">
      <c r="A783" s="18"/>
      <c r="B783" s="18"/>
      <c r="C783" s="18"/>
      <c r="D783" s="18"/>
      <c r="E783" s="18"/>
      <c r="F783" s="18"/>
      <c r="G783" s="18"/>
      <c r="H783" s="18"/>
      <c r="I783" s="18"/>
      <c r="J783" s="18"/>
      <c r="K783" s="18"/>
      <c r="L783" s="18"/>
      <c r="M783" s="18"/>
      <c r="N783" s="18"/>
      <c r="P783" s="315"/>
    </row>
    <row r="784" spans="1:16" s="17" customFormat="1" x14ac:dyDescent="0.3">
      <c r="A784" s="18"/>
      <c r="B784" s="18"/>
      <c r="C784" s="18"/>
      <c r="D784" s="18"/>
      <c r="E784" s="18"/>
      <c r="F784" s="18"/>
      <c r="G784" s="18"/>
      <c r="H784" s="18"/>
      <c r="I784" s="18"/>
      <c r="J784" s="18"/>
      <c r="K784" s="18"/>
      <c r="L784" s="18"/>
      <c r="M784" s="18"/>
      <c r="N784" s="18"/>
      <c r="P784" s="315"/>
    </row>
    <row r="785" spans="1:16" s="17" customFormat="1" x14ac:dyDescent="0.3">
      <c r="A785" s="18"/>
      <c r="B785" s="18"/>
      <c r="C785" s="18"/>
      <c r="D785" s="18"/>
      <c r="E785" s="18"/>
      <c r="F785" s="18"/>
      <c r="G785" s="18"/>
      <c r="H785" s="18"/>
      <c r="I785" s="18"/>
      <c r="J785" s="18"/>
      <c r="K785" s="18"/>
      <c r="L785" s="18"/>
      <c r="M785" s="18"/>
      <c r="N785" s="18"/>
      <c r="P785" s="315"/>
    </row>
    <row r="786" spans="1:16" s="17" customFormat="1" x14ac:dyDescent="0.3">
      <c r="A786" s="18"/>
      <c r="B786" s="18"/>
      <c r="C786" s="18"/>
      <c r="D786" s="18"/>
      <c r="E786" s="18"/>
      <c r="F786" s="18"/>
      <c r="G786" s="18"/>
      <c r="H786" s="18"/>
      <c r="I786" s="18"/>
      <c r="J786" s="18"/>
      <c r="K786" s="18"/>
      <c r="L786" s="18"/>
      <c r="M786" s="18"/>
      <c r="N786" s="18"/>
      <c r="P786" s="315"/>
    </row>
    <row r="787" spans="1:16" s="17" customFormat="1" x14ac:dyDescent="0.3">
      <c r="A787" s="18"/>
      <c r="B787" s="18"/>
      <c r="C787" s="18"/>
      <c r="D787" s="18"/>
      <c r="E787" s="18"/>
      <c r="F787" s="18"/>
      <c r="G787" s="18"/>
      <c r="H787" s="18"/>
      <c r="I787" s="18"/>
      <c r="J787" s="18"/>
      <c r="K787" s="18"/>
      <c r="L787" s="18"/>
      <c r="M787" s="18"/>
      <c r="N787" s="18"/>
      <c r="P787" s="315"/>
    </row>
    <row r="788" spans="1:16" s="17" customFormat="1" x14ac:dyDescent="0.3">
      <c r="A788" s="18"/>
      <c r="B788" s="18"/>
      <c r="C788" s="18"/>
      <c r="D788" s="18"/>
      <c r="E788" s="18"/>
      <c r="F788" s="18"/>
      <c r="G788" s="18"/>
      <c r="H788" s="18"/>
      <c r="I788" s="18"/>
      <c r="J788" s="18"/>
      <c r="K788" s="18"/>
      <c r="L788" s="18"/>
      <c r="M788" s="18"/>
      <c r="N788" s="18"/>
      <c r="P788" s="315"/>
    </row>
    <row r="789" spans="1:16" s="17" customFormat="1" x14ac:dyDescent="0.3">
      <c r="A789" s="18"/>
      <c r="B789" s="18"/>
      <c r="C789" s="18"/>
      <c r="D789" s="18"/>
      <c r="E789" s="18"/>
      <c r="F789" s="18"/>
      <c r="G789" s="18"/>
      <c r="H789" s="18"/>
      <c r="I789" s="18"/>
      <c r="J789" s="18"/>
      <c r="K789" s="18"/>
      <c r="L789" s="18"/>
      <c r="M789" s="18"/>
      <c r="N789" s="18"/>
      <c r="P789" s="315"/>
    </row>
    <row r="790" spans="1:16" s="17" customFormat="1" x14ac:dyDescent="0.3">
      <c r="A790" s="18"/>
      <c r="B790" s="18"/>
      <c r="C790" s="18"/>
      <c r="D790" s="18"/>
      <c r="E790" s="18"/>
      <c r="F790" s="18"/>
      <c r="G790" s="18"/>
      <c r="H790" s="18"/>
      <c r="I790" s="18"/>
      <c r="J790" s="18"/>
      <c r="K790" s="18"/>
      <c r="L790" s="18"/>
      <c r="M790" s="18"/>
      <c r="N790" s="18"/>
      <c r="P790" s="315"/>
    </row>
    <row r="791" spans="1:16" s="17" customFormat="1" x14ac:dyDescent="0.3">
      <c r="A791" s="18"/>
      <c r="B791" s="18"/>
      <c r="C791" s="18"/>
      <c r="D791" s="18"/>
      <c r="E791" s="18"/>
      <c r="F791" s="18"/>
      <c r="G791" s="18"/>
      <c r="H791" s="18"/>
      <c r="I791" s="18"/>
      <c r="J791" s="18"/>
      <c r="K791" s="18"/>
      <c r="L791" s="18"/>
      <c r="M791" s="18"/>
      <c r="N791" s="18"/>
      <c r="P791" s="315"/>
    </row>
    <row r="792" spans="1:16" s="17" customFormat="1" x14ac:dyDescent="0.3">
      <c r="A792" s="18"/>
      <c r="B792" s="18"/>
      <c r="C792" s="18"/>
      <c r="D792" s="18"/>
      <c r="E792" s="18"/>
      <c r="F792" s="18"/>
      <c r="G792" s="18"/>
      <c r="H792" s="18"/>
      <c r="I792" s="18"/>
      <c r="J792" s="18"/>
      <c r="K792" s="18"/>
      <c r="L792" s="18"/>
      <c r="M792" s="18"/>
      <c r="N792" s="18"/>
      <c r="P792" s="315"/>
    </row>
    <row r="793" spans="1:16" s="17" customFormat="1" x14ac:dyDescent="0.3">
      <c r="A793" s="18"/>
      <c r="B793" s="18"/>
      <c r="C793" s="18"/>
      <c r="D793" s="18"/>
      <c r="E793" s="18"/>
      <c r="F793" s="18"/>
      <c r="G793" s="18"/>
      <c r="H793" s="18"/>
      <c r="I793" s="18"/>
      <c r="J793" s="18"/>
      <c r="K793" s="18"/>
      <c r="L793" s="18"/>
      <c r="M793" s="18"/>
      <c r="N793" s="18"/>
      <c r="P793" s="315"/>
    </row>
    <row r="794" spans="1:16" s="17" customFormat="1" x14ac:dyDescent="0.3">
      <c r="A794" s="18"/>
      <c r="B794" s="18"/>
      <c r="C794" s="18"/>
      <c r="D794" s="18"/>
      <c r="E794" s="18"/>
      <c r="F794" s="18"/>
      <c r="G794" s="18"/>
      <c r="H794" s="18"/>
      <c r="I794" s="18"/>
      <c r="J794" s="18"/>
      <c r="K794" s="18"/>
      <c r="L794" s="18"/>
      <c r="M794" s="18"/>
      <c r="N794" s="18"/>
      <c r="P794" s="315"/>
    </row>
    <row r="795" spans="1:16" s="17" customFormat="1" x14ac:dyDescent="0.3">
      <c r="A795" s="18"/>
      <c r="B795" s="18"/>
      <c r="C795" s="18"/>
      <c r="D795" s="18"/>
      <c r="E795" s="18"/>
      <c r="F795" s="18"/>
      <c r="G795" s="18"/>
      <c r="H795" s="18"/>
      <c r="I795" s="18"/>
      <c r="J795" s="18"/>
      <c r="K795" s="18"/>
      <c r="L795" s="18"/>
      <c r="M795" s="18"/>
      <c r="N795" s="18"/>
      <c r="P795" s="315"/>
    </row>
    <row r="796" spans="1:16" s="17" customFormat="1" x14ac:dyDescent="0.3">
      <c r="A796" s="18"/>
      <c r="B796" s="18"/>
      <c r="C796" s="18"/>
      <c r="D796" s="18"/>
      <c r="E796" s="18"/>
      <c r="F796" s="18"/>
      <c r="G796" s="18"/>
      <c r="H796" s="18"/>
      <c r="I796" s="18"/>
      <c r="J796" s="18"/>
      <c r="K796" s="18"/>
      <c r="L796" s="18"/>
      <c r="M796" s="18"/>
      <c r="N796" s="18"/>
      <c r="P796" s="315"/>
    </row>
    <row r="797" spans="1:16" s="17" customFormat="1" x14ac:dyDescent="0.3">
      <c r="A797" s="18"/>
      <c r="B797" s="18"/>
      <c r="C797" s="18"/>
      <c r="D797" s="18"/>
      <c r="E797" s="18"/>
      <c r="F797" s="18"/>
      <c r="G797" s="18"/>
      <c r="H797" s="18"/>
      <c r="I797" s="18"/>
      <c r="J797" s="18"/>
      <c r="K797" s="18"/>
      <c r="L797" s="18"/>
      <c r="M797" s="18"/>
      <c r="N797" s="18"/>
      <c r="P797" s="315"/>
    </row>
    <row r="798" spans="1:16" s="17" customFormat="1" x14ac:dyDescent="0.3">
      <c r="A798" s="18"/>
      <c r="B798" s="18"/>
      <c r="C798" s="18"/>
      <c r="D798" s="18"/>
      <c r="E798" s="18"/>
      <c r="F798" s="18"/>
      <c r="G798" s="18"/>
      <c r="H798" s="18"/>
      <c r="I798" s="18"/>
      <c r="J798" s="18"/>
      <c r="K798" s="18"/>
      <c r="L798" s="18"/>
      <c r="M798" s="18"/>
      <c r="N798" s="18"/>
      <c r="P798" s="315"/>
    </row>
    <row r="799" spans="1:16" s="17" customFormat="1" x14ac:dyDescent="0.3">
      <c r="A799" s="18"/>
      <c r="B799" s="18"/>
      <c r="C799" s="18"/>
      <c r="D799" s="18"/>
      <c r="E799" s="18"/>
      <c r="F799" s="18"/>
      <c r="G799" s="18"/>
      <c r="H799" s="18"/>
      <c r="I799" s="18"/>
      <c r="J799" s="18"/>
      <c r="K799" s="18"/>
      <c r="L799" s="18"/>
      <c r="M799" s="18"/>
      <c r="N799" s="18"/>
      <c r="P799" s="315"/>
    </row>
    <row r="800" spans="1:16" s="17" customFormat="1" x14ac:dyDescent="0.3">
      <c r="A800" s="18"/>
      <c r="B800" s="18"/>
      <c r="C800" s="18"/>
      <c r="D800" s="18"/>
      <c r="E800" s="18"/>
      <c r="F800" s="18"/>
      <c r="G800" s="18"/>
      <c r="H800" s="18"/>
      <c r="I800" s="18"/>
      <c r="J800" s="18"/>
      <c r="K800" s="18"/>
      <c r="L800" s="18"/>
      <c r="M800" s="18"/>
      <c r="N800" s="18"/>
      <c r="P800" s="315"/>
    </row>
    <row r="801" spans="1:16" s="17" customFormat="1" x14ac:dyDescent="0.3">
      <c r="A801" s="18"/>
      <c r="B801" s="18"/>
      <c r="C801" s="18"/>
      <c r="D801" s="18"/>
      <c r="E801" s="18"/>
      <c r="F801" s="18"/>
      <c r="G801" s="18"/>
      <c r="H801" s="18"/>
      <c r="I801" s="18"/>
      <c r="J801" s="18"/>
      <c r="K801" s="18"/>
      <c r="L801" s="18"/>
      <c r="M801" s="18"/>
      <c r="N801" s="18"/>
      <c r="P801" s="315"/>
    </row>
    <row r="802" spans="1:16" s="17" customFormat="1" x14ac:dyDescent="0.3">
      <c r="A802" s="18"/>
      <c r="B802" s="18"/>
      <c r="C802" s="18"/>
      <c r="D802" s="18"/>
      <c r="E802" s="18"/>
      <c r="F802" s="18"/>
      <c r="G802" s="18"/>
      <c r="H802" s="18"/>
      <c r="I802" s="18"/>
      <c r="J802" s="18"/>
      <c r="K802" s="18"/>
      <c r="L802" s="18"/>
      <c r="M802" s="18"/>
      <c r="N802" s="18"/>
      <c r="P802" s="315"/>
    </row>
    <row r="803" spans="1:16" s="17" customFormat="1" x14ac:dyDescent="0.3">
      <c r="A803" s="18"/>
      <c r="B803" s="18"/>
      <c r="C803" s="18"/>
      <c r="D803" s="18"/>
      <c r="E803" s="18"/>
      <c r="F803" s="18"/>
      <c r="G803" s="18"/>
      <c r="H803" s="18"/>
      <c r="I803" s="18"/>
      <c r="J803" s="18"/>
      <c r="K803" s="18"/>
      <c r="L803" s="18"/>
      <c r="M803" s="18"/>
      <c r="N803" s="18"/>
      <c r="P803" s="315"/>
    </row>
    <row r="804" spans="1:16" s="17" customFormat="1" x14ac:dyDescent="0.3">
      <c r="A804" s="18"/>
      <c r="B804" s="18"/>
      <c r="C804" s="18"/>
      <c r="D804" s="18"/>
      <c r="E804" s="18"/>
      <c r="F804" s="18"/>
      <c r="G804" s="18"/>
      <c r="H804" s="18"/>
      <c r="I804" s="18"/>
      <c r="J804" s="18"/>
      <c r="K804" s="18"/>
      <c r="L804" s="18"/>
      <c r="M804" s="18"/>
      <c r="N804" s="18"/>
      <c r="P804" s="315"/>
    </row>
    <row r="805" spans="1:16" s="17" customFormat="1" x14ac:dyDescent="0.3">
      <c r="A805" s="18"/>
      <c r="B805" s="18"/>
      <c r="C805" s="18"/>
      <c r="D805" s="18"/>
      <c r="E805" s="18"/>
      <c r="F805" s="18"/>
      <c r="G805" s="18"/>
      <c r="H805" s="18"/>
      <c r="I805" s="18"/>
      <c r="J805" s="18"/>
      <c r="K805" s="18"/>
      <c r="L805" s="18"/>
      <c r="M805" s="18"/>
      <c r="N805" s="18"/>
      <c r="P805" s="315"/>
    </row>
    <row r="806" spans="1:16" s="17" customFormat="1" x14ac:dyDescent="0.3">
      <c r="A806" s="18"/>
      <c r="B806" s="18"/>
      <c r="C806" s="18"/>
      <c r="D806" s="18"/>
      <c r="E806" s="18"/>
      <c r="F806" s="18"/>
      <c r="G806" s="18"/>
      <c r="H806" s="18"/>
      <c r="I806" s="18"/>
      <c r="J806" s="18"/>
      <c r="K806" s="18"/>
      <c r="L806" s="18"/>
      <c r="M806" s="18"/>
      <c r="N806" s="18"/>
      <c r="P806" s="315"/>
    </row>
    <row r="807" spans="1:16" s="17" customFormat="1" x14ac:dyDescent="0.3">
      <c r="A807" s="18"/>
      <c r="B807" s="18"/>
      <c r="C807" s="18"/>
      <c r="D807" s="18"/>
      <c r="E807" s="18"/>
      <c r="F807" s="18"/>
      <c r="G807" s="18"/>
      <c r="H807" s="18"/>
      <c r="I807" s="18"/>
      <c r="J807" s="18"/>
      <c r="K807" s="18"/>
      <c r="L807" s="18"/>
      <c r="M807" s="18"/>
      <c r="N807" s="18"/>
      <c r="P807" s="315"/>
    </row>
    <row r="808" spans="1:16" s="17" customFormat="1" x14ac:dyDescent="0.3">
      <c r="A808" s="18"/>
      <c r="B808" s="18"/>
      <c r="C808" s="18"/>
      <c r="D808" s="18"/>
      <c r="E808" s="18"/>
      <c r="F808" s="18"/>
      <c r="G808" s="18"/>
      <c r="H808" s="18"/>
      <c r="I808" s="18"/>
      <c r="J808" s="18"/>
      <c r="K808" s="18"/>
      <c r="L808" s="18"/>
      <c r="M808" s="18"/>
      <c r="N808" s="18"/>
      <c r="P808" s="315"/>
    </row>
    <row r="809" spans="1:16" s="17" customFormat="1" x14ac:dyDescent="0.3">
      <c r="A809" s="18"/>
      <c r="B809" s="18"/>
      <c r="C809" s="18"/>
      <c r="D809" s="18"/>
      <c r="E809" s="18"/>
      <c r="F809" s="18"/>
      <c r="G809" s="18"/>
      <c r="H809" s="18"/>
      <c r="I809" s="18"/>
      <c r="J809" s="18"/>
      <c r="K809" s="18"/>
      <c r="L809" s="18"/>
      <c r="M809" s="18"/>
      <c r="N809" s="18"/>
      <c r="P809" s="315"/>
    </row>
    <row r="810" spans="1:16" s="17" customFormat="1" x14ac:dyDescent="0.3">
      <c r="A810" s="18"/>
      <c r="B810" s="18"/>
      <c r="C810" s="18"/>
      <c r="D810" s="18"/>
      <c r="E810" s="18"/>
      <c r="F810" s="18"/>
      <c r="G810" s="18"/>
      <c r="H810" s="18"/>
      <c r="I810" s="18"/>
      <c r="J810" s="18"/>
      <c r="K810" s="18"/>
      <c r="L810" s="18"/>
      <c r="M810" s="18"/>
      <c r="N810" s="18"/>
      <c r="P810" s="315"/>
    </row>
    <row r="811" spans="1:16" s="17" customFormat="1" x14ac:dyDescent="0.3">
      <c r="A811" s="18"/>
      <c r="B811" s="18"/>
      <c r="C811" s="18"/>
      <c r="D811" s="18"/>
      <c r="E811" s="18"/>
      <c r="F811" s="18"/>
      <c r="G811" s="18"/>
      <c r="H811" s="18"/>
      <c r="I811" s="18"/>
      <c r="J811" s="18"/>
      <c r="K811" s="18"/>
      <c r="L811" s="18"/>
      <c r="M811" s="18"/>
      <c r="N811" s="18"/>
      <c r="P811" s="315"/>
    </row>
    <row r="812" spans="1:16" s="17" customFormat="1" x14ac:dyDescent="0.3">
      <c r="A812" s="18"/>
      <c r="B812" s="18"/>
      <c r="C812" s="18"/>
      <c r="D812" s="18"/>
      <c r="E812" s="18"/>
      <c r="F812" s="18"/>
      <c r="G812" s="18"/>
      <c r="H812" s="18"/>
      <c r="I812" s="18"/>
      <c r="J812" s="18"/>
      <c r="K812" s="18"/>
      <c r="L812" s="18"/>
      <c r="M812" s="18"/>
      <c r="N812" s="18"/>
      <c r="P812" s="315"/>
    </row>
    <row r="813" spans="1:16" s="17" customFormat="1" x14ac:dyDescent="0.3">
      <c r="A813" s="18"/>
      <c r="B813" s="18"/>
      <c r="C813" s="18"/>
      <c r="D813" s="18"/>
      <c r="E813" s="18"/>
      <c r="F813" s="18"/>
      <c r="G813" s="18"/>
      <c r="H813" s="18"/>
      <c r="I813" s="18"/>
      <c r="J813" s="18"/>
      <c r="K813" s="18"/>
      <c r="L813" s="18"/>
      <c r="M813" s="18"/>
      <c r="N813" s="18"/>
      <c r="P813" s="315"/>
    </row>
    <row r="814" spans="1:16" s="17" customFormat="1" x14ac:dyDescent="0.3">
      <c r="A814" s="18"/>
      <c r="B814" s="18"/>
      <c r="C814" s="18"/>
      <c r="D814" s="18"/>
      <c r="E814" s="18"/>
      <c r="F814" s="18"/>
      <c r="G814" s="18"/>
      <c r="H814" s="18"/>
      <c r="I814" s="18"/>
      <c r="J814" s="18"/>
      <c r="K814" s="18"/>
      <c r="L814" s="18"/>
      <c r="M814" s="18"/>
      <c r="N814" s="18"/>
      <c r="P814" s="315"/>
    </row>
    <row r="815" spans="1:16" s="17" customFormat="1" x14ac:dyDescent="0.3">
      <c r="A815" s="18"/>
      <c r="B815" s="18"/>
      <c r="C815" s="18"/>
      <c r="D815" s="18"/>
      <c r="E815" s="18"/>
      <c r="F815" s="18"/>
      <c r="G815" s="18"/>
      <c r="H815" s="18"/>
      <c r="I815" s="18"/>
      <c r="J815" s="18"/>
      <c r="K815" s="18"/>
      <c r="L815" s="18"/>
      <c r="M815" s="18"/>
      <c r="N815" s="18"/>
      <c r="P815" s="315"/>
    </row>
    <row r="816" spans="1:16" s="17" customFormat="1" x14ac:dyDescent="0.3">
      <c r="A816" s="18"/>
      <c r="B816" s="18"/>
      <c r="C816" s="18"/>
      <c r="D816" s="18"/>
      <c r="E816" s="18"/>
      <c r="F816" s="18"/>
      <c r="G816" s="18"/>
      <c r="H816" s="18"/>
      <c r="I816" s="18"/>
      <c r="J816" s="18"/>
      <c r="K816" s="18"/>
      <c r="L816" s="18"/>
      <c r="M816" s="18"/>
      <c r="N816" s="18"/>
      <c r="P816" s="315"/>
    </row>
    <row r="817" spans="1:16" s="17" customFormat="1" x14ac:dyDescent="0.3">
      <c r="A817" s="18"/>
      <c r="B817" s="18"/>
      <c r="C817" s="18"/>
      <c r="D817" s="18"/>
      <c r="E817" s="18"/>
      <c r="F817" s="18"/>
      <c r="G817" s="18"/>
      <c r="H817" s="18"/>
      <c r="I817" s="18"/>
      <c r="J817" s="18"/>
      <c r="K817" s="18"/>
      <c r="L817" s="18"/>
      <c r="M817" s="18"/>
      <c r="N817" s="18"/>
      <c r="P817" s="315"/>
    </row>
    <row r="818" spans="1:16" s="17" customFormat="1" x14ac:dyDescent="0.3">
      <c r="A818" s="18"/>
      <c r="B818" s="18"/>
      <c r="C818" s="18"/>
      <c r="D818" s="18"/>
      <c r="E818" s="18"/>
      <c r="F818" s="18"/>
      <c r="G818" s="18"/>
      <c r="H818" s="18"/>
      <c r="I818" s="18"/>
      <c r="J818" s="18"/>
      <c r="K818" s="18"/>
      <c r="L818" s="18"/>
      <c r="M818" s="18"/>
      <c r="N818" s="18"/>
      <c r="P818" s="315"/>
    </row>
    <row r="819" spans="1:16" s="17" customFormat="1" x14ac:dyDescent="0.3">
      <c r="A819" s="18"/>
      <c r="B819" s="18"/>
      <c r="C819" s="18"/>
      <c r="D819" s="18"/>
      <c r="E819" s="18"/>
      <c r="F819" s="18"/>
      <c r="G819" s="18"/>
      <c r="H819" s="18"/>
      <c r="I819" s="18"/>
      <c r="J819" s="18"/>
      <c r="K819" s="18"/>
      <c r="L819" s="18"/>
      <c r="M819" s="18"/>
      <c r="N819" s="18"/>
      <c r="P819" s="315"/>
    </row>
    <row r="820" spans="1:16" s="17" customFormat="1" x14ac:dyDescent="0.3">
      <c r="A820" s="18"/>
      <c r="B820" s="18"/>
      <c r="C820" s="18"/>
      <c r="D820" s="18"/>
      <c r="E820" s="18"/>
      <c r="F820" s="18"/>
      <c r="G820" s="18"/>
      <c r="H820" s="18"/>
      <c r="I820" s="18"/>
      <c r="J820" s="18"/>
      <c r="K820" s="18"/>
      <c r="L820" s="18"/>
      <c r="M820" s="18"/>
      <c r="N820" s="18"/>
      <c r="P820" s="315"/>
    </row>
    <row r="821" spans="1:16" s="17" customFormat="1" x14ac:dyDescent="0.3">
      <c r="A821" s="18"/>
      <c r="B821" s="18"/>
      <c r="C821" s="18"/>
      <c r="D821" s="18"/>
      <c r="E821" s="18"/>
      <c r="F821" s="18"/>
      <c r="G821" s="18"/>
      <c r="H821" s="18"/>
      <c r="I821" s="18"/>
      <c r="J821" s="18"/>
      <c r="K821" s="18"/>
      <c r="L821" s="18"/>
      <c r="M821" s="18"/>
      <c r="N821" s="18"/>
      <c r="P821" s="315"/>
    </row>
    <row r="822" spans="1:16" s="17" customFormat="1" x14ac:dyDescent="0.3">
      <c r="A822" s="18"/>
      <c r="B822" s="18"/>
      <c r="C822" s="18"/>
      <c r="D822" s="18"/>
      <c r="E822" s="18"/>
      <c r="F822" s="18"/>
      <c r="G822" s="18"/>
      <c r="H822" s="18"/>
      <c r="I822" s="18"/>
      <c r="J822" s="18"/>
      <c r="K822" s="18"/>
      <c r="L822" s="18"/>
      <c r="M822" s="18"/>
      <c r="N822" s="18"/>
      <c r="P822" s="315"/>
    </row>
    <row r="823" spans="1:16" s="17" customFormat="1" x14ac:dyDescent="0.3">
      <c r="A823" s="18"/>
      <c r="B823" s="18"/>
      <c r="C823" s="18"/>
      <c r="D823" s="18"/>
      <c r="E823" s="18"/>
      <c r="F823" s="18"/>
      <c r="G823" s="18"/>
      <c r="H823" s="18"/>
      <c r="I823" s="18"/>
      <c r="J823" s="18"/>
      <c r="K823" s="18"/>
      <c r="L823" s="18"/>
      <c r="M823" s="18"/>
      <c r="N823" s="18"/>
      <c r="P823" s="315"/>
    </row>
    <row r="824" spans="1:16" s="17" customFormat="1" x14ac:dyDescent="0.3">
      <c r="A824" s="18"/>
      <c r="B824" s="18"/>
      <c r="C824" s="18"/>
      <c r="D824" s="18"/>
      <c r="E824" s="18"/>
      <c r="F824" s="18"/>
      <c r="G824" s="18"/>
      <c r="H824" s="18"/>
      <c r="I824" s="18"/>
      <c r="J824" s="18"/>
      <c r="K824" s="18"/>
      <c r="L824" s="18"/>
      <c r="M824" s="18"/>
      <c r="N824" s="18"/>
      <c r="P824" s="315"/>
    </row>
    <row r="825" spans="1:16" s="17" customFormat="1" x14ac:dyDescent="0.3">
      <c r="A825" s="18"/>
      <c r="B825" s="18"/>
      <c r="C825" s="18"/>
      <c r="D825" s="18"/>
      <c r="E825" s="18"/>
      <c r="F825" s="18"/>
      <c r="G825" s="18"/>
      <c r="H825" s="18"/>
      <c r="I825" s="18"/>
      <c r="J825" s="18"/>
      <c r="K825" s="18"/>
      <c r="L825" s="18"/>
      <c r="M825" s="18"/>
      <c r="N825" s="18"/>
      <c r="P825" s="315"/>
    </row>
    <row r="826" spans="1:16" s="17" customFormat="1" x14ac:dyDescent="0.3">
      <c r="A826" s="18"/>
      <c r="B826" s="18"/>
      <c r="C826" s="18"/>
      <c r="D826" s="18"/>
      <c r="E826" s="18"/>
      <c r="F826" s="18"/>
      <c r="G826" s="18"/>
      <c r="H826" s="18"/>
      <c r="I826" s="18"/>
      <c r="J826" s="18"/>
      <c r="K826" s="18"/>
      <c r="L826" s="18"/>
      <c r="M826" s="18"/>
      <c r="N826" s="18"/>
      <c r="P826" s="315"/>
    </row>
    <row r="827" spans="1:16" s="17" customFormat="1" x14ac:dyDescent="0.3">
      <c r="A827" s="18"/>
      <c r="B827" s="18"/>
      <c r="C827" s="18"/>
      <c r="D827" s="18"/>
      <c r="E827" s="18"/>
      <c r="F827" s="18"/>
      <c r="G827" s="18"/>
      <c r="H827" s="18"/>
      <c r="I827" s="18"/>
      <c r="J827" s="18"/>
      <c r="K827" s="18"/>
      <c r="L827" s="18"/>
      <c r="M827" s="18"/>
      <c r="N827" s="18"/>
      <c r="P827" s="315"/>
    </row>
    <row r="828" spans="1:16" s="17" customFormat="1" x14ac:dyDescent="0.3">
      <c r="A828" s="18"/>
      <c r="B828" s="18"/>
      <c r="C828" s="18"/>
      <c r="D828" s="18"/>
      <c r="E828" s="18"/>
      <c r="F828" s="18"/>
      <c r="G828" s="18"/>
      <c r="H828" s="18"/>
      <c r="I828" s="18"/>
      <c r="J828" s="18"/>
      <c r="K828" s="18"/>
      <c r="L828" s="18"/>
      <c r="M828" s="18"/>
      <c r="N828" s="18"/>
      <c r="P828" s="315"/>
    </row>
    <row r="829" spans="1:16" s="17" customFormat="1" x14ac:dyDescent="0.3">
      <c r="A829" s="18"/>
      <c r="B829" s="18"/>
      <c r="C829" s="18"/>
      <c r="D829" s="18"/>
      <c r="E829" s="18"/>
      <c r="F829" s="18"/>
      <c r="G829" s="18"/>
      <c r="H829" s="18"/>
      <c r="I829" s="18"/>
      <c r="J829" s="18"/>
      <c r="K829" s="18"/>
      <c r="L829" s="18"/>
      <c r="M829" s="18"/>
      <c r="N829" s="18"/>
      <c r="P829" s="315"/>
    </row>
    <row r="830" spans="1:16" s="17" customFormat="1" x14ac:dyDescent="0.3">
      <c r="A830" s="18"/>
      <c r="B830" s="18"/>
      <c r="C830" s="18"/>
      <c r="D830" s="18"/>
      <c r="E830" s="18"/>
      <c r="F830" s="18"/>
      <c r="G830" s="18"/>
      <c r="H830" s="18"/>
      <c r="I830" s="18"/>
      <c r="J830" s="18"/>
      <c r="K830" s="18"/>
      <c r="L830" s="18"/>
      <c r="M830" s="18"/>
      <c r="N830" s="18"/>
      <c r="P830" s="315"/>
    </row>
    <row r="831" spans="1:16" s="17" customFormat="1" x14ac:dyDescent="0.3">
      <c r="A831" s="18"/>
      <c r="B831" s="18"/>
      <c r="C831" s="18"/>
      <c r="D831" s="18"/>
      <c r="E831" s="18"/>
      <c r="F831" s="18"/>
      <c r="G831" s="18"/>
      <c r="H831" s="18"/>
      <c r="I831" s="18"/>
      <c r="J831" s="18"/>
      <c r="K831" s="18"/>
      <c r="L831" s="18"/>
      <c r="M831" s="18"/>
      <c r="N831" s="18"/>
      <c r="P831" s="315"/>
    </row>
    <row r="832" spans="1:16" s="17" customFormat="1" x14ac:dyDescent="0.3">
      <c r="A832" s="18"/>
      <c r="B832" s="18"/>
      <c r="C832" s="18"/>
      <c r="D832" s="18"/>
      <c r="E832" s="18"/>
      <c r="F832" s="18"/>
      <c r="G832" s="18"/>
      <c r="H832" s="18"/>
      <c r="I832" s="18"/>
      <c r="J832" s="18"/>
      <c r="K832" s="18"/>
      <c r="L832" s="18"/>
      <c r="M832" s="18"/>
      <c r="N832" s="18"/>
      <c r="P832" s="315"/>
    </row>
    <row r="833" spans="1:16" s="17" customFormat="1" x14ac:dyDescent="0.3">
      <c r="A833" s="18"/>
      <c r="B833" s="18"/>
      <c r="C833" s="18"/>
      <c r="D833" s="18"/>
      <c r="E833" s="18"/>
      <c r="F833" s="18"/>
      <c r="G833" s="18"/>
      <c r="H833" s="18"/>
      <c r="I833" s="18"/>
      <c r="J833" s="18"/>
      <c r="K833" s="18"/>
      <c r="L833" s="18"/>
      <c r="M833" s="18"/>
      <c r="N833" s="18"/>
      <c r="P833" s="315"/>
    </row>
    <row r="834" spans="1:16" s="17" customFormat="1" x14ac:dyDescent="0.3">
      <c r="A834" s="18"/>
      <c r="B834" s="18"/>
      <c r="C834" s="18"/>
      <c r="D834" s="18"/>
      <c r="E834" s="18"/>
      <c r="F834" s="18"/>
      <c r="G834" s="18"/>
      <c r="H834" s="18"/>
      <c r="I834" s="18"/>
      <c r="J834" s="18"/>
      <c r="K834" s="18"/>
      <c r="L834" s="18"/>
      <c r="M834" s="18"/>
      <c r="N834" s="18"/>
      <c r="P834" s="315"/>
    </row>
    <row r="835" spans="1:16" s="17" customFormat="1" x14ac:dyDescent="0.3">
      <c r="A835" s="18"/>
      <c r="B835" s="18"/>
      <c r="C835" s="18"/>
      <c r="D835" s="18"/>
      <c r="E835" s="18"/>
      <c r="F835" s="18"/>
      <c r="G835" s="18"/>
      <c r="H835" s="18"/>
      <c r="I835" s="18"/>
      <c r="J835" s="18"/>
      <c r="K835" s="18"/>
      <c r="L835" s="18"/>
      <c r="M835" s="18"/>
      <c r="N835" s="18"/>
      <c r="P835" s="315"/>
    </row>
    <row r="836" spans="1:16" s="17" customFormat="1" x14ac:dyDescent="0.3">
      <c r="A836" s="18"/>
      <c r="B836" s="18"/>
      <c r="C836" s="18"/>
      <c r="D836" s="18"/>
      <c r="E836" s="18"/>
      <c r="F836" s="18"/>
      <c r="G836" s="18"/>
      <c r="H836" s="18"/>
      <c r="I836" s="18"/>
      <c r="J836" s="18"/>
      <c r="K836" s="18"/>
      <c r="L836" s="18"/>
      <c r="M836" s="18"/>
      <c r="N836" s="18"/>
      <c r="P836" s="315"/>
    </row>
    <row r="837" spans="1:16" s="17" customFormat="1" x14ac:dyDescent="0.3">
      <c r="A837" s="18"/>
      <c r="B837" s="18"/>
      <c r="C837" s="18"/>
      <c r="D837" s="18"/>
      <c r="E837" s="18"/>
      <c r="F837" s="18"/>
      <c r="G837" s="18"/>
      <c r="H837" s="18"/>
      <c r="I837" s="18"/>
      <c r="J837" s="18"/>
      <c r="K837" s="18"/>
      <c r="L837" s="18"/>
      <c r="M837" s="18"/>
      <c r="N837" s="18"/>
      <c r="P837" s="315"/>
    </row>
    <row r="838" spans="1:16" s="17" customFormat="1" x14ac:dyDescent="0.3">
      <c r="A838" s="18"/>
      <c r="B838" s="18"/>
      <c r="C838" s="18"/>
      <c r="D838" s="18"/>
      <c r="E838" s="18"/>
      <c r="F838" s="18"/>
      <c r="G838" s="18"/>
      <c r="H838" s="18"/>
      <c r="I838" s="18"/>
      <c r="J838" s="18"/>
      <c r="K838" s="18"/>
      <c r="L838" s="18"/>
      <c r="M838" s="18"/>
      <c r="N838" s="18"/>
      <c r="P838" s="315"/>
    </row>
    <row r="839" spans="1:16" s="17" customFormat="1" x14ac:dyDescent="0.3">
      <c r="A839" s="18"/>
      <c r="B839" s="18"/>
      <c r="C839" s="18"/>
      <c r="D839" s="18"/>
      <c r="E839" s="18"/>
      <c r="F839" s="18"/>
      <c r="G839" s="18"/>
      <c r="H839" s="18"/>
      <c r="I839" s="18"/>
      <c r="J839" s="18"/>
      <c r="K839" s="18"/>
      <c r="L839" s="18"/>
      <c r="M839" s="18"/>
      <c r="N839" s="18"/>
      <c r="P839" s="315"/>
    </row>
    <row r="840" spans="1:16" s="17" customFormat="1" x14ac:dyDescent="0.3">
      <c r="A840" s="18"/>
      <c r="B840" s="18"/>
      <c r="C840" s="18"/>
      <c r="D840" s="18"/>
      <c r="E840" s="18"/>
      <c r="F840" s="18"/>
      <c r="G840" s="18"/>
      <c r="H840" s="18"/>
      <c r="I840" s="18"/>
      <c r="J840" s="18"/>
      <c r="K840" s="18"/>
      <c r="L840" s="18"/>
      <c r="M840" s="18"/>
      <c r="N840" s="18"/>
      <c r="P840" s="315"/>
    </row>
    <row r="841" spans="1:16" s="17" customFormat="1" x14ac:dyDescent="0.3">
      <c r="A841" s="18"/>
      <c r="B841" s="18"/>
      <c r="C841" s="18"/>
      <c r="D841" s="18"/>
      <c r="E841" s="18"/>
      <c r="F841" s="18"/>
      <c r="G841" s="18"/>
      <c r="H841" s="18"/>
      <c r="I841" s="18"/>
      <c r="J841" s="18"/>
      <c r="K841" s="18"/>
      <c r="L841" s="18"/>
      <c r="M841" s="18"/>
      <c r="N841" s="18"/>
      <c r="P841" s="315"/>
    </row>
    <row r="842" spans="1:16" s="17" customFormat="1" x14ac:dyDescent="0.3">
      <c r="A842" s="18"/>
      <c r="B842" s="18"/>
      <c r="C842" s="18"/>
      <c r="D842" s="18"/>
      <c r="E842" s="18"/>
      <c r="F842" s="18"/>
      <c r="G842" s="18"/>
      <c r="H842" s="18"/>
      <c r="I842" s="18"/>
      <c r="J842" s="18"/>
      <c r="K842" s="18"/>
      <c r="L842" s="18"/>
      <c r="M842" s="18"/>
      <c r="N842" s="18"/>
      <c r="P842" s="315"/>
    </row>
    <row r="843" spans="1:16" s="17" customFormat="1" x14ac:dyDescent="0.3">
      <c r="A843" s="18"/>
      <c r="B843" s="18"/>
      <c r="C843" s="18"/>
      <c r="D843" s="18"/>
      <c r="E843" s="18"/>
      <c r="F843" s="18"/>
      <c r="G843" s="18"/>
      <c r="H843" s="18"/>
      <c r="I843" s="18"/>
      <c r="J843" s="18"/>
      <c r="K843" s="18"/>
      <c r="L843" s="18"/>
      <c r="M843" s="18"/>
      <c r="N843" s="18"/>
      <c r="P843" s="315"/>
    </row>
    <row r="844" spans="1:16" s="17" customFormat="1" x14ac:dyDescent="0.3">
      <c r="A844" s="18"/>
      <c r="B844" s="18"/>
      <c r="C844" s="18"/>
      <c r="D844" s="18"/>
      <c r="E844" s="18"/>
      <c r="F844" s="18"/>
      <c r="G844" s="18"/>
      <c r="H844" s="18"/>
      <c r="I844" s="18"/>
      <c r="J844" s="18"/>
      <c r="K844" s="18"/>
      <c r="L844" s="18"/>
      <c r="M844" s="18"/>
      <c r="N844" s="18"/>
      <c r="P844" s="315"/>
    </row>
    <row r="845" spans="1:16" s="17" customFormat="1" x14ac:dyDescent="0.3">
      <c r="A845" s="18"/>
      <c r="B845" s="18"/>
      <c r="C845" s="18"/>
      <c r="D845" s="18"/>
      <c r="E845" s="18"/>
      <c r="F845" s="18"/>
      <c r="G845" s="18"/>
      <c r="H845" s="18"/>
      <c r="I845" s="18"/>
      <c r="J845" s="18"/>
      <c r="K845" s="18"/>
      <c r="L845" s="18"/>
      <c r="M845" s="18"/>
      <c r="N845" s="18"/>
      <c r="P845" s="315"/>
    </row>
    <row r="846" spans="1:16" s="17" customFormat="1" x14ac:dyDescent="0.3">
      <c r="A846" s="18"/>
      <c r="B846" s="18"/>
      <c r="C846" s="18"/>
      <c r="D846" s="18"/>
      <c r="E846" s="18"/>
      <c r="F846" s="18"/>
      <c r="G846" s="18"/>
      <c r="H846" s="18"/>
      <c r="I846" s="18"/>
      <c r="J846" s="18"/>
      <c r="K846" s="18"/>
      <c r="L846" s="18"/>
      <c r="M846" s="18"/>
      <c r="N846" s="18"/>
      <c r="P846" s="315"/>
    </row>
    <row r="847" spans="1:16" s="17" customFormat="1" x14ac:dyDescent="0.3">
      <c r="A847" s="18"/>
      <c r="B847" s="18"/>
      <c r="C847" s="18"/>
      <c r="D847" s="18"/>
      <c r="E847" s="18"/>
      <c r="F847" s="18"/>
      <c r="G847" s="18"/>
      <c r="H847" s="18"/>
      <c r="I847" s="18"/>
      <c r="J847" s="18"/>
      <c r="K847" s="18"/>
      <c r="L847" s="18"/>
      <c r="M847" s="18"/>
      <c r="N847" s="18"/>
      <c r="P847" s="315"/>
    </row>
    <row r="848" spans="1:16" s="17" customFormat="1" x14ac:dyDescent="0.3">
      <c r="A848" s="18"/>
      <c r="B848" s="18"/>
      <c r="C848" s="18"/>
      <c r="D848" s="18"/>
      <c r="E848" s="18"/>
      <c r="F848" s="18"/>
      <c r="G848" s="18"/>
      <c r="H848" s="18"/>
      <c r="I848" s="18"/>
      <c r="J848" s="18"/>
      <c r="K848" s="18"/>
      <c r="L848" s="18"/>
      <c r="M848" s="18"/>
      <c r="N848" s="18"/>
      <c r="P848" s="315"/>
    </row>
    <row r="849" spans="1:16" s="17" customFormat="1" x14ac:dyDescent="0.3">
      <c r="A849" s="18"/>
      <c r="B849" s="18"/>
      <c r="C849" s="18"/>
      <c r="D849" s="18"/>
      <c r="E849" s="18"/>
      <c r="F849" s="18"/>
      <c r="G849" s="18"/>
      <c r="H849" s="18"/>
      <c r="I849" s="18"/>
      <c r="J849" s="18"/>
      <c r="K849" s="18"/>
      <c r="L849" s="18"/>
      <c r="M849" s="18"/>
      <c r="N849" s="18"/>
      <c r="P849" s="315"/>
    </row>
    <row r="850" spans="1:16" s="17" customFormat="1" x14ac:dyDescent="0.3">
      <c r="A850" s="18"/>
      <c r="B850" s="18"/>
      <c r="C850" s="18"/>
      <c r="D850" s="18"/>
      <c r="E850" s="18"/>
      <c r="F850" s="18"/>
      <c r="G850" s="18"/>
      <c r="H850" s="18"/>
      <c r="I850" s="18"/>
      <c r="J850" s="18"/>
      <c r="K850" s="18"/>
      <c r="L850" s="18"/>
      <c r="M850" s="18"/>
      <c r="N850" s="18"/>
      <c r="P850" s="315"/>
    </row>
    <row r="851" spans="1:16" s="17" customFormat="1" x14ac:dyDescent="0.3">
      <c r="A851" s="18"/>
      <c r="B851" s="18"/>
      <c r="C851" s="18"/>
      <c r="D851" s="18"/>
      <c r="E851" s="18"/>
      <c r="F851" s="18"/>
      <c r="G851" s="18"/>
      <c r="H851" s="18"/>
      <c r="I851" s="18"/>
      <c r="J851" s="18"/>
      <c r="K851" s="18"/>
      <c r="L851" s="18"/>
      <c r="M851" s="18"/>
      <c r="N851" s="18"/>
      <c r="P851" s="315"/>
    </row>
    <row r="852" spans="1:16" s="17" customFormat="1" x14ac:dyDescent="0.3">
      <c r="A852" s="18"/>
      <c r="B852" s="18"/>
      <c r="C852" s="18"/>
      <c r="D852" s="18"/>
      <c r="E852" s="18"/>
      <c r="F852" s="18"/>
      <c r="G852" s="18"/>
      <c r="H852" s="18"/>
      <c r="I852" s="18"/>
      <c r="J852" s="18"/>
      <c r="K852" s="18"/>
      <c r="L852" s="18"/>
      <c r="M852" s="18"/>
      <c r="N852" s="18"/>
      <c r="P852" s="315"/>
    </row>
    <row r="853" spans="1:16" s="17" customFormat="1" x14ac:dyDescent="0.3">
      <c r="A853" s="18"/>
      <c r="B853" s="18"/>
      <c r="C853" s="18"/>
      <c r="D853" s="18"/>
      <c r="E853" s="18"/>
      <c r="F853" s="18"/>
      <c r="G853" s="18"/>
      <c r="H853" s="18"/>
      <c r="I853" s="18"/>
      <c r="J853" s="18"/>
      <c r="K853" s="18"/>
      <c r="L853" s="18"/>
      <c r="M853" s="18"/>
      <c r="N853" s="18"/>
      <c r="P853" s="315"/>
    </row>
    <row r="854" spans="1:16" s="17" customFormat="1" x14ac:dyDescent="0.3">
      <c r="A854" s="18"/>
      <c r="B854" s="18"/>
      <c r="C854" s="18"/>
      <c r="D854" s="18"/>
      <c r="E854" s="18"/>
      <c r="F854" s="18"/>
      <c r="G854" s="18"/>
      <c r="H854" s="18"/>
      <c r="I854" s="18"/>
      <c r="J854" s="18"/>
      <c r="K854" s="18"/>
      <c r="L854" s="18"/>
      <c r="M854" s="18"/>
      <c r="N854" s="18"/>
      <c r="P854" s="315"/>
    </row>
    <row r="855" spans="1:16" s="17" customFormat="1" x14ac:dyDescent="0.3">
      <c r="A855" s="18"/>
      <c r="B855" s="18"/>
      <c r="C855" s="18"/>
      <c r="D855" s="18"/>
      <c r="E855" s="18"/>
      <c r="F855" s="18"/>
      <c r="G855" s="18"/>
      <c r="H855" s="18"/>
      <c r="I855" s="18"/>
      <c r="J855" s="18"/>
      <c r="K855" s="18"/>
      <c r="L855" s="18"/>
      <c r="M855" s="18"/>
      <c r="N855" s="18"/>
      <c r="P855" s="315"/>
    </row>
    <row r="856" spans="1:16" s="17" customFormat="1" x14ac:dyDescent="0.3">
      <c r="A856" s="18"/>
      <c r="B856" s="18"/>
      <c r="C856" s="18"/>
      <c r="D856" s="18"/>
      <c r="E856" s="18"/>
      <c r="F856" s="18"/>
      <c r="G856" s="18"/>
      <c r="H856" s="18"/>
      <c r="I856" s="18"/>
      <c r="J856" s="18"/>
      <c r="K856" s="18"/>
      <c r="L856" s="18"/>
      <c r="M856" s="18"/>
      <c r="N856" s="18"/>
      <c r="P856" s="315"/>
    </row>
    <row r="857" spans="1:16" s="17" customFormat="1" x14ac:dyDescent="0.3">
      <c r="A857" s="18"/>
      <c r="B857" s="18"/>
      <c r="C857" s="18"/>
      <c r="D857" s="18"/>
      <c r="E857" s="18"/>
      <c r="F857" s="18"/>
      <c r="G857" s="18"/>
      <c r="H857" s="18"/>
      <c r="I857" s="18"/>
      <c r="J857" s="18"/>
      <c r="K857" s="18"/>
      <c r="L857" s="18"/>
      <c r="M857" s="18"/>
      <c r="N857" s="18"/>
      <c r="P857" s="315"/>
    </row>
    <row r="858" spans="1:16" s="17" customFormat="1" x14ac:dyDescent="0.3">
      <c r="A858" s="18"/>
      <c r="B858" s="18"/>
      <c r="C858" s="18"/>
      <c r="D858" s="18"/>
      <c r="E858" s="18"/>
      <c r="F858" s="18"/>
      <c r="G858" s="18"/>
      <c r="H858" s="18"/>
      <c r="I858" s="18"/>
      <c r="J858" s="18"/>
      <c r="K858" s="18"/>
      <c r="L858" s="18"/>
      <c r="M858" s="18"/>
      <c r="N858" s="18"/>
      <c r="P858" s="315"/>
    </row>
    <row r="859" spans="1:16" s="17" customFormat="1" x14ac:dyDescent="0.3">
      <c r="A859" s="18"/>
      <c r="B859" s="18"/>
      <c r="C859" s="18"/>
      <c r="D859" s="18"/>
      <c r="E859" s="18"/>
      <c r="F859" s="18"/>
      <c r="G859" s="18"/>
      <c r="H859" s="18"/>
      <c r="I859" s="18"/>
      <c r="J859" s="18"/>
      <c r="K859" s="18"/>
      <c r="L859" s="18"/>
      <c r="M859" s="18"/>
      <c r="N859" s="18"/>
      <c r="P859" s="315"/>
    </row>
    <row r="860" spans="1:16" s="17" customFormat="1" x14ac:dyDescent="0.3">
      <c r="A860" s="18"/>
      <c r="B860" s="18"/>
      <c r="C860" s="18"/>
      <c r="D860" s="18"/>
      <c r="E860" s="18"/>
      <c r="F860" s="18"/>
      <c r="G860" s="18"/>
      <c r="H860" s="18"/>
      <c r="I860" s="18"/>
      <c r="J860" s="18"/>
      <c r="K860" s="18"/>
      <c r="L860" s="18"/>
      <c r="M860" s="18"/>
      <c r="N860" s="18"/>
      <c r="P860" s="315"/>
    </row>
    <row r="861" spans="1:16" s="17" customFormat="1" x14ac:dyDescent="0.3">
      <c r="A861" s="18"/>
      <c r="B861" s="18"/>
      <c r="C861" s="18"/>
      <c r="D861" s="18"/>
      <c r="E861" s="18"/>
      <c r="F861" s="18"/>
      <c r="G861" s="18"/>
      <c r="H861" s="18"/>
      <c r="I861" s="18"/>
      <c r="J861" s="18"/>
      <c r="K861" s="18"/>
      <c r="L861" s="18"/>
      <c r="M861" s="18"/>
      <c r="N861" s="18"/>
      <c r="P861" s="315"/>
    </row>
    <row r="862" spans="1:16" s="17" customFormat="1" x14ac:dyDescent="0.3">
      <c r="A862" s="18"/>
      <c r="B862" s="18"/>
      <c r="C862" s="18"/>
      <c r="D862" s="18"/>
      <c r="E862" s="18"/>
      <c r="F862" s="18"/>
      <c r="G862" s="18"/>
      <c r="H862" s="18"/>
      <c r="I862" s="18"/>
      <c r="J862" s="18"/>
      <c r="K862" s="18"/>
      <c r="L862" s="18"/>
      <c r="M862" s="18"/>
      <c r="N862" s="18"/>
      <c r="P862" s="315"/>
    </row>
    <row r="863" spans="1:16" s="17" customFormat="1" x14ac:dyDescent="0.3">
      <c r="A863" s="18"/>
      <c r="B863" s="18"/>
      <c r="C863" s="18"/>
      <c r="D863" s="18"/>
      <c r="E863" s="18"/>
      <c r="F863" s="18"/>
      <c r="G863" s="18"/>
      <c r="H863" s="18"/>
      <c r="I863" s="18"/>
      <c r="J863" s="18"/>
      <c r="K863" s="18"/>
      <c r="L863" s="18"/>
      <c r="M863" s="18"/>
      <c r="N863" s="18"/>
      <c r="P863" s="315"/>
    </row>
    <row r="864" spans="1:16" s="17" customFormat="1" x14ac:dyDescent="0.3">
      <c r="A864" s="18"/>
      <c r="B864" s="18"/>
      <c r="C864" s="18"/>
      <c r="D864" s="18"/>
      <c r="E864" s="18"/>
      <c r="F864" s="18"/>
      <c r="G864" s="18"/>
      <c r="H864" s="18"/>
      <c r="I864" s="18"/>
      <c r="J864" s="18"/>
      <c r="K864" s="18"/>
      <c r="L864" s="18"/>
      <c r="M864" s="18"/>
      <c r="N864" s="18"/>
      <c r="P864" s="315"/>
    </row>
    <row r="865" spans="1:16" s="17" customFormat="1" x14ac:dyDescent="0.3">
      <c r="A865" s="18"/>
      <c r="B865" s="18"/>
      <c r="C865" s="18"/>
      <c r="D865" s="18"/>
      <c r="E865" s="18"/>
      <c r="F865" s="18"/>
      <c r="G865" s="18"/>
      <c r="H865" s="18"/>
      <c r="I865" s="18"/>
      <c r="J865" s="18"/>
      <c r="K865" s="18"/>
      <c r="L865" s="18"/>
      <c r="M865" s="18"/>
      <c r="N865" s="18"/>
      <c r="P865" s="315"/>
    </row>
    <row r="866" spans="1:16" s="17" customFormat="1" x14ac:dyDescent="0.3">
      <c r="A866" s="18"/>
      <c r="B866" s="18"/>
      <c r="C866" s="18"/>
      <c r="D866" s="18"/>
      <c r="E866" s="18"/>
      <c r="F866" s="18"/>
      <c r="G866" s="18"/>
      <c r="H866" s="18"/>
      <c r="I866" s="18"/>
      <c r="J866" s="18"/>
      <c r="K866" s="18"/>
      <c r="L866" s="18"/>
      <c r="M866" s="18"/>
      <c r="N866" s="18"/>
      <c r="P866" s="315"/>
    </row>
    <row r="867" spans="1:16" s="17" customFormat="1" x14ac:dyDescent="0.3">
      <c r="A867" s="18"/>
      <c r="B867" s="18"/>
      <c r="C867" s="18"/>
      <c r="D867" s="18"/>
      <c r="E867" s="18"/>
      <c r="F867" s="18"/>
      <c r="G867" s="18"/>
      <c r="H867" s="18"/>
      <c r="I867" s="18"/>
      <c r="J867" s="18"/>
      <c r="K867" s="18"/>
      <c r="L867" s="18"/>
      <c r="M867" s="18"/>
      <c r="N867" s="18"/>
      <c r="P867" s="315"/>
    </row>
    <row r="868" spans="1:16" s="17" customFormat="1" x14ac:dyDescent="0.3">
      <c r="A868" s="18"/>
      <c r="B868" s="18"/>
      <c r="C868" s="18"/>
      <c r="D868" s="18"/>
      <c r="E868" s="18"/>
      <c r="F868" s="18"/>
      <c r="G868" s="18"/>
      <c r="H868" s="18"/>
      <c r="I868" s="18"/>
      <c r="J868" s="18"/>
      <c r="K868" s="18"/>
      <c r="L868" s="18"/>
      <c r="M868" s="18"/>
      <c r="N868" s="18"/>
      <c r="P868" s="315"/>
    </row>
    <row r="869" spans="1:16" s="17" customFormat="1" x14ac:dyDescent="0.3">
      <c r="A869" s="18"/>
      <c r="B869" s="18"/>
      <c r="C869" s="18"/>
      <c r="D869" s="18"/>
      <c r="E869" s="18"/>
      <c r="F869" s="18"/>
      <c r="G869" s="18"/>
      <c r="H869" s="18"/>
      <c r="I869" s="18"/>
      <c r="J869" s="18"/>
      <c r="K869" s="18"/>
      <c r="L869" s="18"/>
      <c r="M869" s="18"/>
      <c r="N869" s="18"/>
      <c r="P869" s="315"/>
    </row>
    <row r="870" spans="1:16" s="17" customFormat="1" x14ac:dyDescent="0.3">
      <c r="A870" s="18"/>
      <c r="B870" s="18"/>
      <c r="C870" s="18"/>
      <c r="D870" s="18"/>
      <c r="E870" s="18"/>
      <c r="F870" s="18"/>
      <c r="G870" s="18"/>
      <c r="H870" s="18"/>
      <c r="I870" s="18"/>
      <c r="J870" s="18"/>
      <c r="K870" s="18"/>
      <c r="L870" s="18"/>
      <c r="M870" s="18"/>
      <c r="N870" s="18"/>
      <c r="P870" s="315"/>
    </row>
    <row r="871" spans="1:16" s="17" customFormat="1" x14ac:dyDescent="0.3">
      <c r="A871" s="18"/>
      <c r="B871" s="18"/>
      <c r="C871" s="18"/>
      <c r="D871" s="18"/>
      <c r="E871" s="18"/>
      <c r="F871" s="18"/>
      <c r="G871" s="18"/>
      <c r="H871" s="18"/>
      <c r="I871" s="18"/>
      <c r="J871" s="18"/>
      <c r="K871" s="18"/>
      <c r="L871" s="18"/>
      <c r="M871" s="18"/>
      <c r="N871" s="18"/>
      <c r="P871" s="315"/>
    </row>
    <row r="872" spans="1:16" s="17" customFormat="1" x14ac:dyDescent="0.3">
      <c r="A872" s="18"/>
      <c r="B872" s="18"/>
      <c r="C872" s="18"/>
      <c r="D872" s="18"/>
      <c r="E872" s="18"/>
      <c r="F872" s="18"/>
      <c r="G872" s="18"/>
      <c r="H872" s="18"/>
      <c r="I872" s="18"/>
      <c r="J872" s="18"/>
      <c r="K872" s="18"/>
      <c r="L872" s="18"/>
      <c r="M872" s="18"/>
      <c r="N872" s="18"/>
      <c r="P872" s="315"/>
    </row>
    <row r="873" spans="1:16" s="17" customFormat="1" x14ac:dyDescent="0.3">
      <c r="A873" s="18"/>
      <c r="B873" s="18"/>
      <c r="C873" s="18"/>
      <c r="D873" s="18"/>
      <c r="E873" s="18"/>
      <c r="F873" s="18"/>
      <c r="G873" s="18"/>
      <c r="H873" s="18"/>
      <c r="I873" s="18"/>
      <c r="J873" s="18"/>
      <c r="K873" s="18"/>
      <c r="L873" s="18"/>
      <c r="M873" s="18"/>
      <c r="N873" s="18"/>
      <c r="P873" s="315"/>
    </row>
    <row r="874" spans="1:16" s="17" customFormat="1" x14ac:dyDescent="0.3">
      <c r="A874" s="18"/>
      <c r="B874" s="18"/>
      <c r="C874" s="18"/>
      <c r="D874" s="18"/>
      <c r="E874" s="18"/>
      <c r="F874" s="18"/>
      <c r="G874" s="18"/>
      <c r="H874" s="18"/>
      <c r="I874" s="18"/>
      <c r="J874" s="18"/>
      <c r="K874" s="18"/>
      <c r="L874" s="18"/>
      <c r="M874" s="18"/>
      <c r="N874" s="18"/>
      <c r="P874" s="315"/>
    </row>
    <row r="875" spans="1:16" s="17" customFormat="1" x14ac:dyDescent="0.3">
      <c r="A875" s="18"/>
      <c r="B875" s="18"/>
      <c r="C875" s="18"/>
      <c r="D875" s="18"/>
      <c r="E875" s="18"/>
      <c r="F875" s="18"/>
      <c r="G875" s="18"/>
      <c r="H875" s="18"/>
      <c r="I875" s="18"/>
      <c r="J875" s="18"/>
      <c r="K875" s="18"/>
      <c r="L875" s="18"/>
      <c r="M875" s="18"/>
      <c r="N875" s="18"/>
      <c r="P875" s="315"/>
    </row>
    <row r="876" spans="1:16" s="17" customFormat="1" x14ac:dyDescent="0.3">
      <c r="A876" s="18"/>
      <c r="B876" s="18"/>
      <c r="C876" s="18"/>
      <c r="D876" s="18"/>
      <c r="E876" s="18"/>
      <c r="F876" s="18"/>
      <c r="G876" s="18"/>
      <c r="H876" s="18"/>
      <c r="I876" s="18"/>
      <c r="J876" s="18"/>
      <c r="K876" s="18"/>
      <c r="L876" s="18"/>
      <c r="M876" s="18"/>
      <c r="N876" s="18"/>
      <c r="P876" s="315"/>
    </row>
    <row r="877" spans="1:16" s="17" customFormat="1" x14ac:dyDescent="0.3">
      <c r="A877" s="18"/>
      <c r="B877" s="18"/>
      <c r="C877" s="18"/>
      <c r="D877" s="18"/>
      <c r="E877" s="18"/>
      <c r="F877" s="18"/>
      <c r="G877" s="18"/>
      <c r="H877" s="18"/>
      <c r="I877" s="18"/>
      <c r="J877" s="18"/>
      <c r="K877" s="18"/>
      <c r="L877" s="18"/>
      <c r="M877" s="18"/>
      <c r="N877" s="18"/>
      <c r="P877" s="315"/>
    </row>
    <row r="878" spans="1:16" s="17" customFormat="1" x14ac:dyDescent="0.3">
      <c r="A878" s="18"/>
      <c r="B878" s="18"/>
      <c r="C878" s="18"/>
      <c r="D878" s="18"/>
      <c r="E878" s="18"/>
      <c r="F878" s="18"/>
      <c r="G878" s="18"/>
      <c r="H878" s="18"/>
      <c r="I878" s="18"/>
      <c r="J878" s="18"/>
      <c r="K878" s="18"/>
      <c r="L878" s="18"/>
      <c r="M878" s="18"/>
      <c r="N878" s="18"/>
      <c r="P878" s="315"/>
    </row>
    <row r="879" spans="1:16" s="17" customFormat="1" x14ac:dyDescent="0.3">
      <c r="A879" s="18"/>
      <c r="B879" s="18"/>
      <c r="C879" s="18"/>
      <c r="D879" s="18"/>
      <c r="E879" s="18"/>
      <c r="F879" s="18"/>
      <c r="G879" s="18"/>
      <c r="H879" s="18"/>
      <c r="I879" s="18"/>
      <c r="J879" s="18"/>
      <c r="K879" s="18"/>
      <c r="L879" s="18"/>
      <c r="M879" s="18"/>
      <c r="N879" s="18"/>
      <c r="P879" s="315"/>
    </row>
    <row r="880" spans="1:16" s="17" customFormat="1" x14ac:dyDescent="0.3">
      <c r="A880" s="18"/>
      <c r="B880" s="18"/>
      <c r="C880" s="18"/>
      <c r="D880" s="18"/>
      <c r="E880" s="18"/>
      <c r="F880" s="18"/>
      <c r="G880" s="18"/>
      <c r="H880" s="18"/>
      <c r="I880" s="18"/>
      <c r="J880" s="18"/>
      <c r="K880" s="18"/>
      <c r="L880" s="18"/>
      <c r="M880" s="18"/>
      <c r="N880" s="18"/>
      <c r="P880" s="315"/>
    </row>
    <row r="881" spans="1:16" s="17" customFormat="1" x14ac:dyDescent="0.3">
      <c r="A881" s="18"/>
      <c r="B881" s="18"/>
      <c r="C881" s="18"/>
      <c r="D881" s="18"/>
      <c r="E881" s="18"/>
      <c r="F881" s="18"/>
      <c r="G881" s="18"/>
      <c r="H881" s="18"/>
      <c r="I881" s="18"/>
      <c r="J881" s="18"/>
      <c r="K881" s="18"/>
      <c r="L881" s="18"/>
      <c r="M881" s="18"/>
      <c r="N881" s="18"/>
      <c r="P881" s="315"/>
    </row>
    <row r="882" spans="1:16" s="17" customFormat="1" x14ac:dyDescent="0.3">
      <c r="A882" s="18"/>
      <c r="B882" s="18"/>
      <c r="C882" s="18"/>
      <c r="D882" s="18"/>
      <c r="E882" s="18"/>
      <c r="F882" s="18"/>
      <c r="G882" s="18"/>
      <c r="H882" s="18"/>
      <c r="I882" s="18"/>
      <c r="J882" s="18"/>
      <c r="K882" s="18"/>
      <c r="L882" s="18"/>
      <c r="M882" s="18"/>
      <c r="N882" s="18"/>
      <c r="P882" s="315"/>
    </row>
  </sheetData>
  <mergeCells count="20">
    <mergeCell ref="F6:O6"/>
    <mergeCell ref="A1:O1"/>
    <mergeCell ref="A2:O2"/>
    <mergeCell ref="A3:O3"/>
    <mergeCell ref="A4:O4"/>
    <mergeCell ref="A5:O5"/>
    <mergeCell ref="A16:A17"/>
    <mergeCell ref="B16:B17"/>
    <mergeCell ref="C16:C17"/>
    <mergeCell ref="D16:D17"/>
    <mergeCell ref="E16:E17"/>
    <mergeCell ref="L16:M16"/>
    <mergeCell ref="N16:N17"/>
    <mergeCell ref="O16:O17"/>
    <mergeCell ref="F7:O7"/>
    <mergeCell ref="F16:F17"/>
    <mergeCell ref="G16:G17"/>
    <mergeCell ref="H16:H17"/>
    <mergeCell ref="I16:I17"/>
    <mergeCell ref="J16:K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815"/>
  <sheetViews>
    <sheetView topLeftCell="A178" zoomScale="110" zoomScaleNormal="110" workbookViewId="0">
      <selection activeCell="F31" sqref="F31"/>
    </sheetView>
  </sheetViews>
  <sheetFormatPr baseColWidth="10" defaultColWidth="11.42578125" defaultRowHeight="15.75" x14ac:dyDescent="0.3"/>
  <cols>
    <col min="1" max="1" width="5.5703125" style="2" customWidth="1"/>
    <col min="2" max="2" width="5.28515625" style="2" customWidth="1"/>
    <col min="3" max="4" width="5" style="2" customWidth="1"/>
    <col min="5" max="5" width="5.28515625" style="2" customWidth="1"/>
    <col min="6" max="6" width="57.28515625" style="2" customWidth="1"/>
    <col min="7" max="7" width="15.85546875" style="2" customWidth="1"/>
    <col min="8" max="8" width="14.28515625" style="2" customWidth="1"/>
    <col min="9" max="9" width="14.85546875" style="2" customWidth="1"/>
    <col min="10" max="10" width="15.5703125" style="2" customWidth="1"/>
    <col min="11" max="11" width="11.42578125" style="1"/>
    <col min="12" max="12" width="13.5703125" style="17" bestFit="1" customWidth="1"/>
    <col min="13" max="58" width="11.42578125" style="17"/>
    <col min="59" max="16384" width="11.42578125" style="1"/>
  </cols>
  <sheetData>
    <row r="1" spans="1:11" ht="15.75" customHeight="1" x14ac:dyDescent="0.2">
      <c r="A1" s="601">
        <f>+[6]PPNE1!B1</f>
        <v>0</v>
      </c>
      <c r="B1" s="602"/>
      <c r="C1" s="602"/>
      <c r="D1" s="602"/>
      <c r="E1" s="602"/>
      <c r="F1" s="602"/>
      <c r="G1" s="602"/>
      <c r="H1" s="602"/>
      <c r="I1" s="602"/>
      <c r="J1" s="602"/>
      <c r="K1" s="603"/>
    </row>
    <row r="2" spans="1:11" ht="15.75" customHeight="1" x14ac:dyDescent="0.25">
      <c r="A2" s="604" t="s">
        <v>458</v>
      </c>
      <c r="B2" s="605"/>
      <c r="C2" s="605"/>
      <c r="D2" s="605"/>
      <c r="E2" s="605"/>
      <c r="F2" s="605"/>
      <c r="G2" s="605"/>
      <c r="H2" s="605"/>
      <c r="I2" s="605"/>
      <c r="J2" s="605"/>
      <c r="K2" s="606"/>
    </row>
    <row r="3" spans="1:11" ht="15.75" customHeight="1" x14ac:dyDescent="0.25">
      <c r="A3" s="607" t="s">
        <v>459</v>
      </c>
      <c r="B3" s="608"/>
      <c r="C3" s="608"/>
      <c r="D3" s="608"/>
      <c r="E3" s="608"/>
      <c r="F3" s="608"/>
      <c r="G3" s="608"/>
      <c r="H3" s="608"/>
      <c r="I3" s="608"/>
      <c r="J3" s="608"/>
      <c r="K3" s="609"/>
    </row>
    <row r="4" spans="1:11" ht="15.75" customHeight="1" x14ac:dyDescent="0.2">
      <c r="A4" s="610" t="s">
        <v>322</v>
      </c>
      <c r="B4" s="611"/>
      <c r="C4" s="611"/>
      <c r="D4" s="611"/>
      <c r="E4" s="611"/>
      <c r="F4" s="611"/>
      <c r="G4" s="611"/>
      <c r="H4" s="611"/>
      <c r="I4" s="611"/>
      <c r="J4" s="611"/>
      <c r="K4" s="612"/>
    </row>
    <row r="5" spans="1:11" ht="15.75" customHeight="1" x14ac:dyDescent="0.2">
      <c r="A5" s="610">
        <f>+[6]PPNE1!C5</f>
        <v>2022</v>
      </c>
      <c r="B5" s="611"/>
      <c r="C5" s="611"/>
      <c r="D5" s="611"/>
      <c r="E5" s="611"/>
      <c r="F5" s="611"/>
      <c r="G5" s="611"/>
      <c r="H5" s="611"/>
      <c r="I5" s="611"/>
      <c r="J5" s="611"/>
      <c r="K5" s="612"/>
    </row>
    <row r="6" spans="1:11" ht="15.75" customHeight="1" x14ac:dyDescent="0.2">
      <c r="A6" s="512" t="s">
        <v>325</v>
      </c>
      <c r="B6" s="511"/>
      <c r="C6" s="511"/>
      <c r="D6" s="511"/>
      <c r="E6" s="511"/>
      <c r="F6" s="599"/>
      <c r="G6" s="599"/>
      <c r="H6" s="599"/>
      <c r="I6" s="599"/>
      <c r="J6" s="599"/>
      <c r="K6" s="600"/>
    </row>
    <row r="7" spans="1:11" ht="15.75" customHeight="1" x14ac:dyDescent="0.2">
      <c r="A7" s="510" t="s">
        <v>1348</v>
      </c>
      <c r="B7" s="508"/>
      <c r="C7" s="508"/>
      <c r="D7" s="509"/>
      <c r="E7" s="508"/>
      <c r="F7" s="597"/>
      <c r="G7" s="597"/>
      <c r="H7" s="597"/>
      <c r="I7" s="597"/>
      <c r="J7" s="597"/>
      <c r="K7" s="598"/>
    </row>
    <row r="8" spans="1:11" ht="15.75" customHeight="1" x14ac:dyDescent="0.2">
      <c r="A8" s="507" t="s">
        <v>61</v>
      </c>
      <c r="B8" s="506"/>
      <c r="C8" s="506"/>
      <c r="D8" s="506"/>
      <c r="E8" s="506"/>
      <c r="F8" s="506"/>
      <c r="G8" s="506"/>
      <c r="H8" s="506"/>
      <c r="I8" s="506"/>
      <c r="J8" s="506"/>
      <c r="K8" s="505"/>
    </row>
    <row r="9" spans="1:11" ht="13.5" x14ac:dyDescent="0.25">
      <c r="A9" s="504" t="s">
        <v>323</v>
      </c>
      <c r="B9" s="501"/>
      <c r="C9" s="501"/>
      <c r="D9" s="501"/>
      <c r="E9" s="500"/>
      <c r="F9" s="273"/>
      <c r="G9" s="503">
        <f>+[6]PPNE3!F16</f>
        <v>0</v>
      </c>
      <c r="H9" s="498"/>
      <c r="I9" s="498"/>
      <c r="J9" s="498"/>
      <c r="K9" s="272"/>
    </row>
    <row r="10" spans="1:11" ht="13.5" x14ac:dyDescent="0.25">
      <c r="A10" s="504" t="s">
        <v>55</v>
      </c>
      <c r="B10" s="501"/>
      <c r="C10" s="501"/>
      <c r="D10" s="501"/>
      <c r="E10" s="500"/>
      <c r="F10" s="273"/>
      <c r="G10" s="503">
        <f>PPNE3!F22</f>
        <v>150418398.16</v>
      </c>
      <c r="H10" s="498"/>
      <c r="I10" s="498"/>
      <c r="J10" s="498"/>
      <c r="K10" s="272"/>
    </row>
    <row r="11" spans="1:11" ht="13.5" x14ac:dyDescent="0.25">
      <c r="A11" s="504" t="s">
        <v>476</v>
      </c>
      <c r="B11" s="501"/>
      <c r="C11" s="501"/>
      <c r="D11" s="501"/>
      <c r="E11" s="500"/>
      <c r="F11" s="273"/>
      <c r="G11" s="503">
        <f>+[6]PPNE3!F15</f>
        <v>0</v>
      </c>
      <c r="H11" s="498"/>
      <c r="I11" s="498"/>
      <c r="J11" s="498"/>
      <c r="K11" s="272"/>
    </row>
    <row r="12" spans="1:11" ht="13.5" x14ac:dyDescent="0.25">
      <c r="A12" s="504" t="s">
        <v>56</v>
      </c>
      <c r="B12" s="501"/>
      <c r="C12" s="501"/>
      <c r="D12" s="501"/>
      <c r="E12" s="500"/>
      <c r="F12" s="273"/>
      <c r="G12" s="503">
        <f>[6]PPNE3!F11+[6]PPNE3!F12+[6]PPNE3!F17+[6]PPNE3!F20+[6]PPNE3!F21</f>
        <v>0</v>
      </c>
      <c r="H12" s="498"/>
      <c r="I12" s="498"/>
      <c r="J12" s="498"/>
      <c r="K12" s="272"/>
    </row>
    <row r="13" spans="1:11" ht="13.5" x14ac:dyDescent="0.25">
      <c r="A13" s="502" t="s">
        <v>67</v>
      </c>
      <c r="B13" s="501"/>
      <c r="C13" s="501"/>
      <c r="D13" s="501"/>
      <c r="E13" s="500"/>
      <c r="F13" s="273"/>
      <c r="G13" s="499">
        <f>PPNE3!F13</f>
        <v>76387846.390000001</v>
      </c>
      <c r="H13" s="498"/>
      <c r="I13" s="498"/>
      <c r="J13" s="498"/>
      <c r="K13" s="272"/>
    </row>
    <row r="14" spans="1:11" ht="14.25" thickBot="1" x14ac:dyDescent="0.3">
      <c r="A14" s="497" t="s">
        <v>78</v>
      </c>
      <c r="B14" s="496"/>
      <c r="C14" s="496"/>
      <c r="D14" s="496"/>
      <c r="E14" s="495"/>
      <c r="F14" s="271"/>
      <c r="G14" s="494">
        <f>SUM(G9:G13)</f>
        <v>226806244.55000001</v>
      </c>
      <c r="H14" s="493"/>
      <c r="I14" s="493"/>
      <c r="J14" s="493"/>
      <c r="K14" s="270"/>
    </row>
    <row r="15" spans="1:11" ht="15.75" customHeight="1" thickTop="1" x14ac:dyDescent="0.2">
      <c r="A15" s="492" t="s">
        <v>63</v>
      </c>
      <c r="B15" s="491"/>
      <c r="C15" s="491"/>
      <c r="D15" s="491"/>
      <c r="E15" s="491"/>
      <c r="F15" s="491"/>
      <c r="G15" s="491"/>
      <c r="H15" s="491"/>
      <c r="I15" s="491"/>
      <c r="J15" s="491"/>
      <c r="K15" s="490"/>
    </row>
    <row r="16" spans="1:11" ht="19.5" customHeight="1" x14ac:dyDescent="0.2">
      <c r="A16" s="581" t="s">
        <v>79</v>
      </c>
      <c r="B16" s="581" t="s">
        <v>64</v>
      </c>
      <c r="C16" s="581" t="s">
        <v>4</v>
      </c>
      <c r="D16" s="581" t="s">
        <v>65</v>
      </c>
      <c r="E16" s="581" t="s">
        <v>27</v>
      </c>
      <c r="F16" s="577" t="s">
        <v>69</v>
      </c>
      <c r="G16" s="596" t="s">
        <v>66</v>
      </c>
      <c r="H16" s="596" t="s">
        <v>42</v>
      </c>
      <c r="I16" s="596" t="s">
        <v>477</v>
      </c>
      <c r="J16" s="573" t="s">
        <v>350</v>
      </c>
      <c r="K16" s="573" t="s">
        <v>26</v>
      </c>
    </row>
    <row r="17" spans="1:12" ht="44.25" customHeight="1" x14ac:dyDescent="0.2">
      <c r="A17" s="581"/>
      <c r="B17" s="581"/>
      <c r="C17" s="581"/>
      <c r="D17" s="581"/>
      <c r="E17" s="581"/>
      <c r="F17" s="578"/>
      <c r="G17" s="596"/>
      <c r="H17" s="596"/>
      <c r="I17" s="596"/>
      <c r="J17" s="574"/>
      <c r="K17" s="574"/>
    </row>
    <row r="18" spans="1:12" ht="12.75" x14ac:dyDescent="0.2">
      <c r="A18" s="489">
        <v>2</v>
      </c>
      <c r="B18" s="488"/>
      <c r="C18" s="488"/>
      <c r="D18" s="488"/>
      <c r="E18" s="488"/>
      <c r="F18" s="487" t="s">
        <v>10</v>
      </c>
      <c r="G18" s="486">
        <f>G19</f>
        <v>76387846.389999986</v>
      </c>
      <c r="H18" s="486">
        <f>H19+H88+H225+H345+H403+H410+H493</f>
        <v>150418398.15700001</v>
      </c>
      <c r="I18" s="486">
        <v>0</v>
      </c>
      <c r="J18" s="485">
        <f>SUBTOTAL(9,G18:I18)</f>
        <v>226806244.54699999</v>
      </c>
      <c r="K18" s="484">
        <v>99.999999999999986</v>
      </c>
      <c r="L18" s="483"/>
    </row>
    <row r="19" spans="1:12" ht="12.75" x14ac:dyDescent="0.2">
      <c r="A19" s="451">
        <v>2</v>
      </c>
      <c r="B19" s="450">
        <v>1</v>
      </c>
      <c r="C19" s="449"/>
      <c r="D19" s="449"/>
      <c r="E19" s="449"/>
      <c r="F19" s="448" t="s">
        <v>351</v>
      </c>
      <c r="G19" s="447">
        <f>G20+G48+G64+G71+G79</f>
        <v>76387846.389999986</v>
      </c>
      <c r="H19" s="447">
        <f>H20+H48+H64+H71+H79</f>
        <v>54350590.156999998</v>
      </c>
      <c r="I19" s="447">
        <v>0</v>
      </c>
      <c r="J19" s="447">
        <f>G19+H19</f>
        <v>130738436.54699999</v>
      </c>
      <c r="K19" s="446">
        <f>IFERROR(J19/$J$18*100,"0.00")</f>
        <v>57.643226185471129</v>
      </c>
    </row>
    <row r="20" spans="1:12" ht="12.75" x14ac:dyDescent="0.2">
      <c r="A20" s="443">
        <v>2</v>
      </c>
      <c r="B20" s="442">
        <v>1</v>
      </c>
      <c r="C20" s="442">
        <v>1</v>
      </c>
      <c r="D20" s="442"/>
      <c r="E20" s="442"/>
      <c r="F20" s="441" t="s">
        <v>80</v>
      </c>
      <c r="G20" s="440">
        <f>G21+G28+G37+G39+G41</f>
        <v>63679786.82</v>
      </c>
      <c r="H20" s="440">
        <f>H21+H28+H37+H39+H41</f>
        <v>24200737.577</v>
      </c>
      <c r="I20" s="440">
        <v>0</v>
      </c>
      <c r="J20" s="440">
        <f>H20+G20</f>
        <v>87880524.397</v>
      </c>
      <c r="K20" s="439">
        <v>38.444383656715651</v>
      </c>
    </row>
    <row r="21" spans="1:12" ht="12.75" x14ac:dyDescent="0.2">
      <c r="A21" s="433">
        <v>2</v>
      </c>
      <c r="B21" s="432">
        <v>1</v>
      </c>
      <c r="C21" s="432">
        <v>1</v>
      </c>
      <c r="D21" s="432">
        <v>1</v>
      </c>
      <c r="E21" s="432"/>
      <c r="F21" s="431" t="s">
        <v>81</v>
      </c>
      <c r="G21" s="453">
        <v>58781341.68</v>
      </c>
      <c r="H21" s="453">
        <v>18302871.440000001</v>
      </c>
      <c r="I21" s="453">
        <v>0</v>
      </c>
      <c r="J21" s="453">
        <f>H21+G21</f>
        <v>77084213.120000005</v>
      </c>
      <c r="K21" s="452">
        <v>34.434647501565848</v>
      </c>
    </row>
    <row r="22" spans="1:12" ht="12.75" x14ac:dyDescent="0.2">
      <c r="A22" s="454">
        <v>2</v>
      </c>
      <c r="B22" s="437">
        <v>1</v>
      </c>
      <c r="C22" s="437">
        <v>1</v>
      </c>
      <c r="D22" s="437">
        <v>1</v>
      </c>
      <c r="E22" s="437" t="s">
        <v>309</v>
      </c>
      <c r="F22" s="455" t="s">
        <v>352</v>
      </c>
      <c r="G22" s="385">
        <v>58781341.68</v>
      </c>
      <c r="H22" s="385">
        <v>18302871.440000001</v>
      </c>
      <c r="I22" s="385"/>
      <c r="J22" s="385">
        <f t="shared" ref="J22:J36" si="0">SUBTOTAL(9,G22:I22)</f>
        <v>77084213.120000005</v>
      </c>
      <c r="K22" s="434">
        <f t="shared" ref="K22:K27" si="1">IFERROR(J22/$J$18*100,"0.00")</f>
        <v>33.986812520951645</v>
      </c>
    </row>
    <row r="23" spans="1:12" ht="12.75" x14ac:dyDescent="0.2">
      <c r="A23" s="454">
        <v>2</v>
      </c>
      <c r="B23" s="437">
        <v>1</v>
      </c>
      <c r="C23" s="437">
        <v>1</v>
      </c>
      <c r="D23" s="437">
        <v>1</v>
      </c>
      <c r="E23" s="437" t="s">
        <v>310</v>
      </c>
      <c r="F23" s="455" t="s">
        <v>82</v>
      </c>
      <c r="G23" s="385"/>
      <c r="H23" s="385"/>
      <c r="I23" s="385"/>
      <c r="J23" s="385">
        <f t="shared" si="0"/>
        <v>0</v>
      </c>
      <c r="K23" s="434">
        <f t="shared" si="1"/>
        <v>0</v>
      </c>
    </row>
    <row r="24" spans="1:12" ht="12.75" x14ac:dyDescent="0.2">
      <c r="A24" s="454">
        <v>2</v>
      </c>
      <c r="B24" s="437">
        <v>1</v>
      </c>
      <c r="C24" s="437">
        <v>1</v>
      </c>
      <c r="D24" s="437">
        <v>1</v>
      </c>
      <c r="E24" s="437" t="s">
        <v>311</v>
      </c>
      <c r="F24" s="455" t="s">
        <v>353</v>
      </c>
      <c r="G24" s="385"/>
      <c r="H24" s="385"/>
      <c r="I24" s="385"/>
      <c r="J24" s="385">
        <f t="shared" si="0"/>
        <v>0</v>
      </c>
      <c r="K24" s="434">
        <f t="shared" si="1"/>
        <v>0</v>
      </c>
    </row>
    <row r="25" spans="1:12" ht="12.75" x14ac:dyDescent="0.2">
      <c r="A25" s="454">
        <v>2</v>
      </c>
      <c r="B25" s="437">
        <v>1</v>
      </c>
      <c r="C25" s="437">
        <v>1</v>
      </c>
      <c r="D25" s="437">
        <v>1</v>
      </c>
      <c r="E25" s="437" t="s">
        <v>312</v>
      </c>
      <c r="F25" s="455" t="s">
        <v>83</v>
      </c>
      <c r="G25" s="385"/>
      <c r="H25" s="385"/>
      <c r="I25" s="385"/>
      <c r="J25" s="385">
        <f t="shared" si="0"/>
        <v>0</v>
      </c>
      <c r="K25" s="434">
        <f t="shared" si="1"/>
        <v>0</v>
      </c>
    </row>
    <row r="26" spans="1:12" ht="12.75" x14ac:dyDescent="0.2">
      <c r="A26" s="454">
        <v>2</v>
      </c>
      <c r="B26" s="437">
        <v>1</v>
      </c>
      <c r="C26" s="437">
        <v>1</v>
      </c>
      <c r="D26" s="437">
        <v>1</v>
      </c>
      <c r="E26" s="437" t="s">
        <v>316</v>
      </c>
      <c r="F26" s="455" t="s">
        <v>84</v>
      </c>
      <c r="G26" s="385"/>
      <c r="H26" s="385"/>
      <c r="I26" s="385"/>
      <c r="J26" s="385">
        <f t="shared" si="0"/>
        <v>0</v>
      </c>
      <c r="K26" s="434">
        <f t="shared" si="1"/>
        <v>0</v>
      </c>
    </row>
    <row r="27" spans="1:12" ht="12.75" x14ac:dyDescent="0.2">
      <c r="A27" s="454">
        <v>2</v>
      </c>
      <c r="B27" s="437">
        <v>1</v>
      </c>
      <c r="C27" s="437">
        <v>1</v>
      </c>
      <c r="D27" s="437">
        <v>1</v>
      </c>
      <c r="E27" s="437" t="s">
        <v>354</v>
      </c>
      <c r="F27" s="455" t="s">
        <v>355</v>
      </c>
      <c r="G27" s="385"/>
      <c r="H27" s="385"/>
      <c r="I27" s="385"/>
      <c r="J27" s="385">
        <f t="shared" si="0"/>
        <v>0</v>
      </c>
      <c r="K27" s="434">
        <f t="shared" si="1"/>
        <v>0</v>
      </c>
    </row>
    <row r="28" spans="1:12" ht="12.75" x14ac:dyDescent="0.2">
      <c r="A28" s="433">
        <v>2</v>
      </c>
      <c r="B28" s="432">
        <v>1</v>
      </c>
      <c r="C28" s="432">
        <v>1</v>
      </c>
      <c r="D28" s="432">
        <v>2</v>
      </c>
      <c r="E28" s="432"/>
      <c r="F28" s="431" t="s">
        <v>85</v>
      </c>
      <c r="G28" s="453">
        <v>0</v>
      </c>
      <c r="H28" s="453">
        <f>SUM(H29:H36)</f>
        <v>2247809.4</v>
      </c>
      <c r="I28" s="453">
        <v>0</v>
      </c>
      <c r="J28" s="435">
        <f t="shared" si="0"/>
        <v>2247809.4</v>
      </c>
      <c r="K28" s="452">
        <v>0.13401439584507435</v>
      </c>
      <c r="L28" s="461"/>
    </row>
    <row r="29" spans="1:12" ht="12.75" x14ac:dyDescent="0.2">
      <c r="A29" s="454">
        <v>2</v>
      </c>
      <c r="B29" s="437">
        <v>1</v>
      </c>
      <c r="C29" s="437">
        <v>1</v>
      </c>
      <c r="D29" s="437">
        <v>2</v>
      </c>
      <c r="E29" s="437" t="s">
        <v>309</v>
      </c>
      <c r="F29" s="455" t="s">
        <v>86</v>
      </c>
      <c r="G29" s="385"/>
      <c r="H29" s="385"/>
      <c r="I29" s="385"/>
      <c r="J29" s="385">
        <f t="shared" si="0"/>
        <v>0</v>
      </c>
      <c r="K29" s="434">
        <f t="shared" ref="K29:K36" si="2">IFERROR(J29/$J$18*100,"0.00")</f>
        <v>0</v>
      </c>
    </row>
    <row r="30" spans="1:12" ht="12.75" x14ac:dyDescent="0.2">
      <c r="A30" s="454">
        <v>2</v>
      </c>
      <c r="B30" s="437">
        <v>1</v>
      </c>
      <c r="C30" s="437">
        <v>1</v>
      </c>
      <c r="D30" s="437">
        <v>2</v>
      </c>
      <c r="E30" s="437" t="s">
        <v>310</v>
      </c>
      <c r="F30" s="455" t="s">
        <v>87</v>
      </c>
      <c r="G30" s="385"/>
      <c r="H30" s="385"/>
      <c r="I30" s="385"/>
      <c r="J30" s="385">
        <f t="shared" si="0"/>
        <v>0</v>
      </c>
      <c r="K30" s="434">
        <f t="shared" si="2"/>
        <v>0</v>
      </c>
    </row>
    <row r="31" spans="1:12" ht="12.75" x14ac:dyDescent="0.2">
      <c r="A31" s="454">
        <v>2</v>
      </c>
      <c r="B31" s="437">
        <v>1</v>
      </c>
      <c r="C31" s="437">
        <v>1</v>
      </c>
      <c r="D31" s="437">
        <v>2</v>
      </c>
      <c r="E31" s="437" t="s">
        <v>311</v>
      </c>
      <c r="F31" s="455" t="s">
        <v>43</v>
      </c>
      <c r="G31" s="385"/>
      <c r="H31" s="385">
        <v>150000</v>
      </c>
      <c r="I31" s="385"/>
      <c r="J31" s="385">
        <f t="shared" si="0"/>
        <v>150000</v>
      </c>
      <c r="K31" s="434">
        <f t="shared" si="2"/>
        <v>6.6135745203839039E-2</v>
      </c>
    </row>
    <row r="32" spans="1:12" ht="12.75" x14ac:dyDescent="0.2">
      <c r="A32" s="454">
        <v>2</v>
      </c>
      <c r="B32" s="437">
        <v>1</v>
      </c>
      <c r="C32" s="437">
        <v>1</v>
      </c>
      <c r="D32" s="437">
        <v>2</v>
      </c>
      <c r="E32" s="437" t="s">
        <v>312</v>
      </c>
      <c r="F32" s="455" t="s">
        <v>88</v>
      </c>
      <c r="G32" s="385"/>
      <c r="H32" s="385"/>
      <c r="I32" s="385"/>
      <c r="J32" s="385">
        <f t="shared" si="0"/>
        <v>0</v>
      </c>
      <c r="K32" s="434">
        <f t="shared" si="2"/>
        <v>0</v>
      </c>
    </row>
    <row r="33" spans="1:11" ht="12.75" x14ac:dyDescent="0.2">
      <c r="A33" s="454">
        <v>2</v>
      </c>
      <c r="B33" s="437">
        <v>1</v>
      </c>
      <c r="C33" s="437">
        <v>1</v>
      </c>
      <c r="D33" s="437">
        <v>2</v>
      </c>
      <c r="E33" s="437" t="s">
        <v>316</v>
      </c>
      <c r="F33" s="455" t="s">
        <v>89</v>
      </c>
      <c r="G33" s="385"/>
      <c r="H33" s="385"/>
      <c r="I33" s="385"/>
      <c r="J33" s="385">
        <f t="shared" si="0"/>
        <v>0</v>
      </c>
      <c r="K33" s="434">
        <f t="shared" si="2"/>
        <v>0</v>
      </c>
    </row>
    <row r="34" spans="1:11" ht="12.75" x14ac:dyDescent="0.2">
      <c r="A34" s="454">
        <v>2</v>
      </c>
      <c r="B34" s="437">
        <v>1</v>
      </c>
      <c r="C34" s="437">
        <v>1</v>
      </c>
      <c r="D34" s="437">
        <v>2</v>
      </c>
      <c r="E34" s="437" t="s">
        <v>354</v>
      </c>
      <c r="F34" s="455" t="s">
        <v>90</v>
      </c>
      <c r="G34" s="385"/>
      <c r="H34" s="385"/>
      <c r="I34" s="385"/>
      <c r="J34" s="385">
        <f t="shared" si="0"/>
        <v>0</v>
      </c>
      <c r="K34" s="434">
        <f t="shared" si="2"/>
        <v>0</v>
      </c>
    </row>
    <row r="35" spans="1:11" ht="12.75" x14ac:dyDescent="0.2">
      <c r="A35" s="454">
        <v>2</v>
      </c>
      <c r="B35" s="437">
        <v>1</v>
      </c>
      <c r="C35" s="437">
        <v>1</v>
      </c>
      <c r="D35" s="437">
        <v>2</v>
      </c>
      <c r="E35" s="437" t="s">
        <v>356</v>
      </c>
      <c r="F35" s="455" t="s">
        <v>45</v>
      </c>
      <c r="G35" s="385"/>
      <c r="H35" s="385"/>
      <c r="I35" s="385"/>
      <c r="J35" s="385">
        <f t="shared" si="0"/>
        <v>0</v>
      </c>
      <c r="K35" s="434">
        <f t="shared" si="2"/>
        <v>0</v>
      </c>
    </row>
    <row r="36" spans="1:11" ht="12.75" x14ac:dyDescent="0.2">
      <c r="A36" s="454">
        <v>2</v>
      </c>
      <c r="B36" s="437">
        <v>1</v>
      </c>
      <c r="C36" s="437">
        <v>1</v>
      </c>
      <c r="D36" s="437">
        <v>2</v>
      </c>
      <c r="E36" s="437" t="s">
        <v>361</v>
      </c>
      <c r="F36" s="455" t="s">
        <v>1346</v>
      </c>
      <c r="G36" s="385"/>
      <c r="H36" s="385">
        <v>2097809.4</v>
      </c>
      <c r="I36" s="385"/>
      <c r="J36" s="385">
        <f t="shared" si="0"/>
        <v>2097809.4</v>
      </c>
      <c r="K36" s="434">
        <f t="shared" si="2"/>
        <v>0.92493458643078974</v>
      </c>
    </row>
    <row r="37" spans="1:11" ht="12.75" x14ac:dyDescent="0.2">
      <c r="A37" s="433">
        <v>2</v>
      </c>
      <c r="B37" s="432">
        <v>1</v>
      </c>
      <c r="C37" s="432">
        <v>1</v>
      </c>
      <c r="D37" s="432">
        <v>3</v>
      </c>
      <c r="E37" s="432"/>
      <c r="F37" s="431" t="s">
        <v>91</v>
      </c>
      <c r="G37" s="453">
        <v>0</v>
      </c>
      <c r="H37" s="453">
        <v>0</v>
      </c>
      <c r="I37" s="453">
        <v>0</v>
      </c>
      <c r="J37" s="453">
        <v>0</v>
      </c>
      <c r="K37" s="452">
        <v>0</v>
      </c>
    </row>
    <row r="38" spans="1:11" ht="12.75" x14ac:dyDescent="0.2">
      <c r="A38" s="454">
        <v>2</v>
      </c>
      <c r="B38" s="437">
        <v>1</v>
      </c>
      <c r="C38" s="437">
        <v>1</v>
      </c>
      <c r="D38" s="437">
        <v>3</v>
      </c>
      <c r="E38" s="437" t="s">
        <v>309</v>
      </c>
      <c r="F38" s="455" t="s">
        <v>91</v>
      </c>
      <c r="G38" s="385"/>
      <c r="H38" s="385"/>
      <c r="I38" s="385"/>
      <c r="J38" s="385">
        <f t="shared" ref="J38:J45" si="3">SUBTOTAL(9,G38:I38)</f>
        <v>0</v>
      </c>
      <c r="K38" s="434">
        <f>IFERROR(J38/$J$18*100,"0.00")</f>
        <v>0</v>
      </c>
    </row>
    <row r="39" spans="1:11" ht="12.75" x14ac:dyDescent="0.2">
      <c r="A39" s="433">
        <v>2</v>
      </c>
      <c r="B39" s="432">
        <v>1</v>
      </c>
      <c r="C39" s="432">
        <v>1</v>
      </c>
      <c r="D39" s="432">
        <v>4</v>
      </c>
      <c r="E39" s="432"/>
      <c r="F39" s="431" t="s">
        <v>357</v>
      </c>
      <c r="G39" s="453">
        <v>4898445.1399999997</v>
      </c>
      <c r="H39" s="453">
        <f>H40</f>
        <v>1700056.737</v>
      </c>
      <c r="I39" s="453">
        <v>0</v>
      </c>
      <c r="J39" s="435">
        <f t="shared" si="3"/>
        <v>6598501.8769999994</v>
      </c>
      <c r="K39" s="452">
        <v>3.0046281863117512</v>
      </c>
    </row>
    <row r="40" spans="1:11" ht="12.75" x14ac:dyDescent="0.2">
      <c r="A40" s="454">
        <v>2</v>
      </c>
      <c r="B40" s="437">
        <v>1</v>
      </c>
      <c r="C40" s="437">
        <v>1</v>
      </c>
      <c r="D40" s="437">
        <v>4</v>
      </c>
      <c r="E40" s="437" t="s">
        <v>309</v>
      </c>
      <c r="F40" s="455" t="s">
        <v>357</v>
      </c>
      <c r="G40" s="385">
        <v>4898445.1399999997</v>
      </c>
      <c r="H40" s="385">
        <v>1700056.737</v>
      </c>
      <c r="I40" s="385"/>
      <c r="J40" s="385">
        <f t="shared" si="3"/>
        <v>6598501.8769999994</v>
      </c>
      <c r="K40" s="434">
        <f>IFERROR(J40/$J$18*100,"0.00")</f>
        <v>2.9093122590955045</v>
      </c>
    </row>
    <row r="41" spans="1:11" ht="12.75" x14ac:dyDescent="0.2">
      <c r="A41" s="433">
        <v>2</v>
      </c>
      <c r="B41" s="432">
        <v>1</v>
      </c>
      <c r="C41" s="432">
        <v>1</v>
      </c>
      <c r="D41" s="432">
        <v>5</v>
      </c>
      <c r="E41" s="432"/>
      <c r="F41" s="431" t="s">
        <v>358</v>
      </c>
      <c r="G41" s="453">
        <v>0</v>
      </c>
      <c r="H41" s="453">
        <f>SUM(H42:H45)</f>
        <v>1950000</v>
      </c>
      <c r="I41" s="453">
        <v>0</v>
      </c>
      <c r="J41" s="435">
        <f t="shared" si="3"/>
        <v>1950000</v>
      </c>
      <c r="K41" s="452">
        <v>0.87109357299298318</v>
      </c>
    </row>
    <row r="42" spans="1:11" ht="12.75" x14ac:dyDescent="0.2">
      <c r="A42" s="454">
        <v>2</v>
      </c>
      <c r="B42" s="437">
        <v>1</v>
      </c>
      <c r="C42" s="437">
        <v>1</v>
      </c>
      <c r="D42" s="437">
        <v>5</v>
      </c>
      <c r="E42" s="437" t="s">
        <v>309</v>
      </c>
      <c r="F42" s="482" t="s">
        <v>358</v>
      </c>
      <c r="G42" s="385"/>
      <c r="H42" s="385"/>
      <c r="I42" s="385"/>
      <c r="J42" s="385">
        <f t="shared" si="3"/>
        <v>0</v>
      </c>
      <c r="K42" s="434">
        <f>IFERROR(J42/$J$18*100,"0.00")</f>
        <v>0</v>
      </c>
    </row>
    <row r="43" spans="1:11" ht="12.75" x14ac:dyDescent="0.2">
      <c r="A43" s="454">
        <v>2</v>
      </c>
      <c r="B43" s="437">
        <v>1</v>
      </c>
      <c r="C43" s="437">
        <v>1</v>
      </c>
      <c r="D43" s="437">
        <v>5</v>
      </c>
      <c r="E43" s="437" t="s">
        <v>310</v>
      </c>
      <c r="F43" s="455" t="s">
        <v>92</v>
      </c>
      <c r="G43" s="385"/>
      <c r="H43" s="385">
        <v>1700000</v>
      </c>
      <c r="I43" s="385"/>
      <c r="J43" s="385">
        <f t="shared" si="3"/>
        <v>1700000</v>
      </c>
      <c r="K43" s="434">
        <f>IFERROR(J43/$J$18*100,"0.00")</f>
        <v>0.74953844564350924</v>
      </c>
    </row>
    <row r="44" spans="1:11" ht="12.75" x14ac:dyDescent="0.2">
      <c r="A44" s="454">
        <v>2</v>
      </c>
      <c r="B44" s="437">
        <v>1</v>
      </c>
      <c r="C44" s="437">
        <v>1</v>
      </c>
      <c r="D44" s="437">
        <v>5</v>
      </c>
      <c r="E44" s="437" t="s">
        <v>311</v>
      </c>
      <c r="F44" s="455" t="s">
        <v>359</v>
      </c>
      <c r="G44" s="385"/>
      <c r="H44" s="385">
        <v>250000</v>
      </c>
      <c r="I44" s="385"/>
      <c r="J44" s="385">
        <f t="shared" si="3"/>
        <v>250000</v>
      </c>
      <c r="K44" s="434">
        <f>IFERROR(J44/$J$18*100,"0.00")</f>
        <v>0.11022624200639841</v>
      </c>
    </row>
    <row r="45" spans="1:11" ht="12.75" x14ac:dyDescent="0.2">
      <c r="A45" s="454">
        <v>2</v>
      </c>
      <c r="B45" s="437">
        <v>1</v>
      </c>
      <c r="C45" s="437">
        <v>1</v>
      </c>
      <c r="D45" s="437">
        <v>5</v>
      </c>
      <c r="E45" s="437" t="s">
        <v>312</v>
      </c>
      <c r="F45" s="455" t="s">
        <v>313</v>
      </c>
      <c r="G45" s="385"/>
      <c r="H45" s="385"/>
      <c r="I45" s="385"/>
      <c r="J45" s="385">
        <f t="shared" si="3"/>
        <v>0</v>
      </c>
      <c r="K45" s="434">
        <f>IFERROR(J45/$J$18*100,"0.00")</f>
        <v>0</v>
      </c>
    </row>
    <row r="46" spans="1:11" ht="12.75" x14ac:dyDescent="0.2">
      <c r="A46" s="433">
        <v>2</v>
      </c>
      <c r="B46" s="432">
        <v>1</v>
      </c>
      <c r="C46" s="432">
        <v>1</v>
      </c>
      <c r="D46" s="432">
        <v>6</v>
      </c>
      <c r="E46" s="432"/>
      <c r="F46" s="431" t="s">
        <v>360</v>
      </c>
      <c r="G46" s="453">
        <v>0</v>
      </c>
      <c r="H46" s="453">
        <v>0</v>
      </c>
      <c r="I46" s="453">
        <v>0</v>
      </c>
      <c r="J46" s="453">
        <v>0</v>
      </c>
      <c r="K46" s="452">
        <v>0</v>
      </c>
    </row>
    <row r="47" spans="1:11" ht="12.75" x14ac:dyDescent="0.2">
      <c r="A47" s="454">
        <v>2</v>
      </c>
      <c r="B47" s="437">
        <v>1</v>
      </c>
      <c r="C47" s="437">
        <v>1</v>
      </c>
      <c r="D47" s="437">
        <v>6</v>
      </c>
      <c r="E47" s="437" t="s">
        <v>309</v>
      </c>
      <c r="F47" s="455" t="s">
        <v>360</v>
      </c>
      <c r="G47" s="385"/>
      <c r="H47" s="385"/>
      <c r="I47" s="385"/>
      <c r="J47" s="385">
        <f>SUBTOTAL(9,G47:I47)</f>
        <v>0</v>
      </c>
      <c r="K47" s="434">
        <f>IFERROR(J47/$J$18*100,"0.00")</f>
        <v>0</v>
      </c>
    </row>
    <row r="48" spans="1:11" ht="12.75" x14ac:dyDescent="0.2">
      <c r="A48" s="443">
        <v>2</v>
      </c>
      <c r="B48" s="442">
        <v>1</v>
      </c>
      <c r="C48" s="442">
        <v>2</v>
      </c>
      <c r="D48" s="442"/>
      <c r="E48" s="442"/>
      <c r="F48" s="441" t="s">
        <v>28</v>
      </c>
      <c r="G48" s="440">
        <v>4898445.1399999997</v>
      </c>
      <c r="H48" s="440">
        <f>H51+H62</f>
        <v>27467090.100000001</v>
      </c>
      <c r="I48" s="440">
        <v>0</v>
      </c>
      <c r="J48" s="462">
        <f>SUBTOTAL(9,G48:I48)</f>
        <v>32365535.240000002</v>
      </c>
      <c r="K48" s="439">
        <v>16.330142290093466</v>
      </c>
    </row>
    <row r="49" spans="1:11" ht="12.75" x14ac:dyDescent="0.2">
      <c r="A49" s="433">
        <v>2</v>
      </c>
      <c r="B49" s="432">
        <v>1</v>
      </c>
      <c r="C49" s="432">
        <v>2</v>
      </c>
      <c r="D49" s="432">
        <v>1</v>
      </c>
      <c r="E49" s="432"/>
      <c r="F49" s="431" t="s">
        <v>93</v>
      </c>
      <c r="G49" s="453">
        <v>0</v>
      </c>
      <c r="H49" s="453">
        <v>0</v>
      </c>
      <c r="I49" s="453">
        <v>0</v>
      </c>
      <c r="J49" s="453">
        <v>0</v>
      </c>
      <c r="K49" s="452">
        <v>0</v>
      </c>
    </row>
    <row r="50" spans="1:11" ht="12.75" x14ac:dyDescent="0.2">
      <c r="A50" s="454">
        <v>2</v>
      </c>
      <c r="B50" s="437">
        <v>1</v>
      </c>
      <c r="C50" s="437">
        <v>2</v>
      </c>
      <c r="D50" s="437">
        <v>1</v>
      </c>
      <c r="E50" s="437" t="s">
        <v>309</v>
      </c>
      <c r="F50" s="455" t="s">
        <v>93</v>
      </c>
      <c r="G50" s="385"/>
      <c r="H50" s="385"/>
      <c r="I50" s="385"/>
      <c r="J50" s="385">
        <f t="shared" ref="J50:J61" si="4">SUBTOTAL(9,G50:I50)</f>
        <v>0</v>
      </c>
      <c r="K50" s="434">
        <f>IFERROR(J50/$J$18*100,"0.00")</f>
        <v>0</v>
      </c>
    </row>
    <row r="51" spans="1:11" ht="12.75" x14ac:dyDescent="0.2">
      <c r="A51" s="433">
        <v>2</v>
      </c>
      <c r="B51" s="432">
        <v>1</v>
      </c>
      <c r="C51" s="432">
        <v>2</v>
      </c>
      <c r="D51" s="432">
        <v>2</v>
      </c>
      <c r="E51" s="432"/>
      <c r="F51" s="431" t="s">
        <v>94</v>
      </c>
      <c r="G51" s="453">
        <v>4898445.1399999997</v>
      </c>
      <c r="H51" s="453">
        <f>SUM(H52:H61)</f>
        <v>27467090.100000001</v>
      </c>
      <c r="I51" s="453">
        <v>0</v>
      </c>
      <c r="J51" s="435">
        <f t="shared" si="4"/>
        <v>32365535.240000002</v>
      </c>
      <c r="K51" s="452">
        <v>16.330142290093466</v>
      </c>
    </row>
    <row r="52" spans="1:11" ht="12.75" x14ac:dyDescent="0.2">
      <c r="A52" s="454">
        <v>2</v>
      </c>
      <c r="B52" s="437">
        <v>1</v>
      </c>
      <c r="C52" s="437">
        <v>2</v>
      </c>
      <c r="D52" s="437">
        <v>2</v>
      </c>
      <c r="E52" s="437" t="s">
        <v>309</v>
      </c>
      <c r="F52" s="455" t="s">
        <v>95</v>
      </c>
      <c r="G52" s="385"/>
      <c r="H52" s="385"/>
      <c r="I52" s="385"/>
      <c r="J52" s="385">
        <f t="shared" si="4"/>
        <v>0</v>
      </c>
      <c r="K52" s="434">
        <f t="shared" ref="K52:K61" si="5">IFERROR(J52/$J$18*100,"0.00")</f>
        <v>0</v>
      </c>
    </row>
    <row r="53" spans="1:11" ht="12.75" x14ac:dyDescent="0.2">
      <c r="A53" s="454">
        <v>2</v>
      </c>
      <c r="B53" s="437">
        <v>1</v>
      </c>
      <c r="C53" s="437">
        <v>2</v>
      </c>
      <c r="D53" s="437">
        <v>2</v>
      </c>
      <c r="E53" s="437" t="s">
        <v>310</v>
      </c>
      <c r="F53" s="455" t="s">
        <v>96</v>
      </c>
      <c r="G53" s="385"/>
      <c r="H53" s="385"/>
      <c r="I53" s="385"/>
      <c r="J53" s="385">
        <f t="shared" si="4"/>
        <v>0</v>
      </c>
      <c r="K53" s="434">
        <f t="shared" si="5"/>
        <v>0</v>
      </c>
    </row>
    <row r="54" spans="1:11" ht="25.5" x14ac:dyDescent="0.2">
      <c r="A54" s="454">
        <v>2</v>
      </c>
      <c r="B54" s="437">
        <v>1</v>
      </c>
      <c r="C54" s="437">
        <v>2</v>
      </c>
      <c r="D54" s="437">
        <v>2</v>
      </c>
      <c r="E54" s="437" t="s">
        <v>311</v>
      </c>
      <c r="F54" s="436" t="s">
        <v>97</v>
      </c>
      <c r="G54" s="385"/>
      <c r="H54" s="385"/>
      <c r="I54" s="385"/>
      <c r="J54" s="385">
        <f t="shared" si="4"/>
        <v>0</v>
      </c>
      <c r="K54" s="434">
        <f t="shared" si="5"/>
        <v>0</v>
      </c>
    </row>
    <row r="55" spans="1:11" ht="12.75" x14ac:dyDescent="0.2">
      <c r="A55" s="454">
        <v>2</v>
      </c>
      <c r="B55" s="437">
        <v>1</v>
      </c>
      <c r="C55" s="437">
        <v>2</v>
      </c>
      <c r="D55" s="437">
        <v>2</v>
      </c>
      <c r="E55" s="437" t="s">
        <v>312</v>
      </c>
      <c r="F55" s="455" t="s">
        <v>98</v>
      </c>
      <c r="G55" s="385"/>
      <c r="H55" s="385"/>
      <c r="I55" s="385"/>
      <c r="J55" s="385">
        <f t="shared" si="4"/>
        <v>0</v>
      </c>
      <c r="K55" s="434">
        <f t="shared" si="5"/>
        <v>0</v>
      </c>
    </row>
    <row r="56" spans="1:11" ht="12.75" x14ac:dyDescent="0.2">
      <c r="A56" s="454">
        <v>2</v>
      </c>
      <c r="B56" s="437">
        <v>1</v>
      </c>
      <c r="C56" s="437">
        <v>2</v>
      </c>
      <c r="D56" s="437">
        <v>2</v>
      </c>
      <c r="E56" s="437" t="s">
        <v>316</v>
      </c>
      <c r="F56" s="455" t="s">
        <v>99</v>
      </c>
      <c r="G56" s="385"/>
      <c r="H56" s="385">
        <v>1515540</v>
      </c>
      <c r="I56" s="385"/>
      <c r="J56" s="385">
        <f t="shared" si="4"/>
        <v>1515540</v>
      </c>
      <c r="K56" s="434">
        <f t="shared" si="5"/>
        <v>0.66820911524150817</v>
      </c>
    </row>
    <row r="57" spans="1:11" ht="12.75" x14ac:dyDescent="0.2">
      <c r="A57" s="454">
        <v>2</v>
      </c>
      <c r="B57" s="437">
        <v>1</v>
      </c>
      <c r="C57" s="437">
        <v>2</v>
      </c>
      <c r="D57" s="437">
        <v>2</v>
      </c>
      <c r="E57" s="437" t="s">
        <v>354</v>
      </c>
      <c r="F57" s="455" t="s">
        <v>100</v>
      </c>
      <c r="G57" s="385">
        <v>4898445.1399999997</v>
      </c>
      <c r="H57" s="385">
        <v>25651550.100000001</v>
      </c>
      <c r="I57" s="385"/>
      <c r="J57" s="385">
        <f t="shared" si="4"/>
        <v>30549995.240000002</v>
      </c>
      <c r="K57" s="434">
        <f t="shared" si="5"/>
        <v>13.469644674474237</v>
      </c>
    </row>
    <row r="58" spans="1:11" ht="12.75" x14ac:dyDescent="0.2">
      <c r="A58" s="454">
        <v>2</v>
      </c>
      <c r="B58" s="437">
        <v>1</v>
      </c>
      <c r="C58" s="437">
        <v>2</v>
      </c>
      <c r="D58" s="437">
        <v>2</v>
      </c>
      <c r="E58" s="437" t="s">
        <v>356</v>
      </c>
      <c r="F58" s="455" t="s">
        <v>101</v>
      </c>
      <c r="G58" s="385"/>
      <c r="H58" s="385"/>
      <c r="I58" s="385"/>
      <c r="J58" s="385">
        <f t="shared" si="4"/>
        <v>0</v>
      </c>
      <c r="K58" s="434">
        <f t="shared" si="5"/>
        <v>0</v>
      </c>
    </row>
    <row r="59" spans="1:11" ht="12.75" x14ac:dyDescent="0.2">
      <c r="A59" s="454">
        <v>2</v>
      </c>
      <c r="B59" s="437">
        <v>1</v>
      </c>
      <c r="C59" s="437">
        <v>2</v>
      </c>
      <c r="D59" s="437">
        <v>2</v>
      </c>
      <c r="E59" s="437" t="s">
        <v>361</v>
      </c>
      <c r="F59" s="455" t="s">
        <v>102</v>
      </c>
      <c r="G59" s="385"/>
      <c r="H59" s="385">
        <v>300000</v>
      </c>
      <c r="I59" s="385"/>
      <c r="J59" s="385">
        <f t="shared" si="4"/>
        <v>300000</v>
      </c>
      <c r="K59" s="434">
        <f t="shared" si="5"/>
        <v>0.13227149040767808</v>
      </c>
    </row>
    <row r="60" spans="1:11" ht="12.75" x14ac:dyDescent="0.2">
      <c r="A60" s="454">
        <v>2</v>
      </c>
      <c r="B60" s="437">
        <v>1</v>
      </c>
      <c r="C60" s="437">
        <v>2</v>
      </c>
      <c r="D60" s="437">
        <v>2</v>
      </c>
      <c r="E60" s="437" t="s">
        <v>362</v>
      </c>
      <c r="F60" s="455" t="s">
        <v>103</v>
      </c>
      <c r="G60" s="385"/>
      <c r="H60" s="385"/>
      <c r="I60" s="385"/>
      <c r="J60" s="385">
        <f t="shared" si="4"/>
        <v>0</v>
      </c>
      <c r="K60" s="434">
        <f t="shared" si="5"/>
        <v>0</v>
      </c>
    </row>
    <row r="61" spans="1:11" ht="25.5" x14ac:dyDescent="0.2">
      <c r="A61" s="454">
        <v>2</v>
      </c>
      <c r="B61" s="437">
        <v>1</v>
      </c>
      <c r="C61" s="437">
        <v>2</v>
      </c>
      <c r="D61" s="437">
        <v>2</v>
      </c>
      <c r="E61" s="437" t="s">
        <v>363</v>
      </c>
      <c r="F61" s="436" t="s">
        <v>104</v>
      </c>
      <c r="G61" s="385"/>
      <c r="H61" s="385"/>
      <c r="I61" s="385"/>
      <c r="J61" s="385">
        <f t="shared" si="4"/>
        <v>0</v>
      </c>
      <c r="K61" s="434">
        <f t="shared" si="5"/>
        <v>0</v>
      </c>
    </row>
    <row r="62" spans="1:11" ht="12.75" x14ac:dyDescent="0.2">
      <c r="A62" s="433">
        <v>2</v>
      </c>
      <c r="B62" s="432">
        <v>1</v>
      </c>
      <c r="C62" s="432">
        <v>2</v>
      </c>
      <c r="D62" s="432">
        <v>3</v>
      </c>
      <c r="E62" s="432"/>
      <c r="F62" s="431" t="s">
        <v>44</v>
      </c>
      <c r="G62" s="453">
        <v>0</v>
      </c>
      <c r="H62" s="453">
        <v>0</v>
      </c>
      <c r="I62" s="453">
        <v>0</v>
      </c>
      <c r="J62" s="453">
        <v>0</v>
      </c>
      <c r="K62" s="452">
        <v>0</v>
      </c>
    </row>
    <row r="63" spans="1:11" ht="12.75" x14ac:dyDescent="0.2">
      <c r="A63" s="454">
        <v>2</v>
      </c>
      <c r="B63" s="437">
        <v>1</v>
      </c>
      <c r="C63" s="437">
        <v>2</v>
      </c>
      <c r="D63" s="437">
        <v>3</v>
      </c>
      <c r="E63" s="437" t="s">
        <v>309</v>
      </c>
      <c r="F63" s="455" t="s">
        <v>44</v>
      </c>
      <c r="G63" s="385"/>
      <c r="H63" s="385"/>
      <c r="I63" s="385"/>
      <c r="J63" s="385">
        <f>SUBTOTAL(9,G63:I63)</f>
        <v>0</v>
      </c>
      <c r="K63" s="434">
        <f>IFERROR(J63/$J$18*100,"0.00")</f>
        <v>0</v>
      </c>
    </row>
    <row r="64" spans="1:11" ht="12.75" x14ac:dyDescent="0.2">
      <c r="A64" s="443">
        <v>2</v>
      </c>
      <c r="B64" s="442">
        <v>1</v>
      </c>
      <c r="C64" s="442">
        <v>3</v>
      </c>
      <c r="D64" s="442"/>
      <c r="E64" s="442"/>
      <c r="F64" s="441" t="s">
        <v>46</v>
      </c>
      <c r="G64" s="440">
        <v>0</v>
      </c>
      <c r="H64" s="440">
        <f>H65+H68</f>
        <v>116580</v>
      </c>
      <c r="I64" s="440">
        <v>0</v>
      </c>
      <c r="J64" s="440">
        <v>116580</v>
      </c>
      <c r="K64" s="439">
        <v>5.2077994225395885E-2</v>
      </c>
    </row>
    <row r="65" spans="1:11" ht="12.75" x14ac:dyDescent="0.2">
      <c r="A65" s="433">
        <v>2</v>
      </c>
      <c r="B65" s="432">
        <v>1</v>
      </c>
      <c r="C65" s="432">
        <v>3</v>
      </c>
      <c r="D65" s="432">
        <v>1</v>
      </c>
      <c r="E65" s="432"/>
      <c r="F65" s="431" t="s">
        <v>105</v>
      </c>
      <c r="G65" s="453">
        <v>0</v>
      </c>
      <c r="H65" s="453">
        <f>SUM(H66:H67)</f>
        <v>116580</v>
      </c>
      <c r="I65" s="453">
        <v>0</v>
      </c>
      <c r="J65" s="453">
        <v>116580</v>
      </c>
      <c r="K65" s="452">
        <v>5.2077994225395885E-2</v>
      </c>
    </row>
    <row r="66" spans="1:11" ht="12.75" x14ac:dyDescent="0.2">
      <c r="A66" s="438">
        <v>2</v>
      </c>
      <c r="B66" s="437">
        <v>1</v>
      </c>
      <c r="C66" s="437">
        <v>3</v>
      </c>
      <c r="D66" s="437">
        <v>1</v>
      </c>
      <c r="E66" s="437" t="s">
        <v>309</v>
      </c>
      <c r="F66" s="475" t="s">
        <v>106</v>
      </c>
      <c r="G66" s="385"/>
      <c r="H66" s="385"/>
      <c r="I66" s="385"/>
      <c r="J66" s="385">
        <f>SUBTOTAL(9,G66:I66)</f>
        <v>0</v>
      </c>
      <c r="K66" s="434">
        <f>IFERROR(J66/$J$18*100,"0.00")</f>
        <v>0</v>
      </c>
    </row>
    <row r="67" spans="1:11" ht="12.75" x14ac:dyDescent="0.2">
      <c r="A67" s="438">
        <v>2</v>
      </c>
      <c r="B67" s="437">
        <v>1</v>
      </c>
      <c r="C67" s="437">
        <v>3</v>
      </c>
      <c r="D67" s="437">
        <v>1</v>
      </c>
      <c r="E67" s="437" t="s">
        <v>310</v>
      </c>
      <c r="F67" s="475" t="s">
        <v>107</v>
      </c>
      <c r="G67" s="385"/>
      <c r="H67" s="385">
        <v>116580</v>
      </c>
      <c r="I67" s="385"/>
      <c r="J67" s="385">
        <f>SUBTOTAL(9,G67:I67)</f>
        <v>116580</v>
      </c>
      <c r="K67" s="434">
        <f>IFERROR(J67/$J$18*100,"0.00")</f>
        <v>5.1400701172423707E-2</v>
      </c>
    </row>
    <row r="68" spans="1:11" ht="12.75" x14ac:dyDescent="0.2">
      <c r="A68" s="433">
        <v>2</v>
      </c>
      <c r="B68" s="432">
        <v>1</v>
      </c>
      <c r="C68" s="432">
        <v>3</v>
      </c>
      <c r="D68" s="432">
        <v>2</v>
      </c>
      <c r="E68" s="432"/>
      <c r="F68" s="431" t="s">
        <v>108</v>
      </c>
      <c r="G68" s="453">
        <v>0</v>
      </c>
      <c r="H68" s="453">
        <v>0</v>
      </c>
      <c r="I68" s="453">
        <v>0</v>
      </c>
      <c r="J68" s="453">
        <v>0</v>
      </c>
      <c r="K68" s="452">
        <v>0</v>
      </c>
    </row>
    <row r="69" spans="1:11" ht="12.75" x14ac:dyDescent="0.2">
      <c r="A69" s="438">
        <v>2</v>
      </c>
      <c r="B69" s="437">
        <v>1</v>
      </c>
      <c r="C69" s="437">
        <v>3</v>
      </c>
      <c r="D69" s="437">
        <v>2</v>
      </c>
      <c r="E69" s="437" t="s">
        <v>309</v>
      </c>
      <c r="F69" s="475" t="s">
        <v>109</v>
      </c>
      <c r="G69" s="385"/>
      <c r="H69" s="385"/>
      <c r="I69" s="385"/>
      <c r="J69" s="385">
        <f>SUBTOTAL(9,G69:I69)</f>
        <v>0</v>
      </c>
      <c r="K69" s="434">
        <f>IFERROR(J69/$J$18*100,"0.00")</f>
        <v>0</v>
      </c>
    </row>
    <row r="70" spans="1:11" ht="12.75" x14ac:dyDescent="0.2">
      <c r="A70" s="438">
        <v>2</v>
      </c>
      <c r="B70" s="437">
        <v>1</v>
      </c>
      <c r="C70" s="437">
        <v>3</v>
      </c>
      <c r="D70" s="437">
        <v>2</v>
      </c>
      <c r="E70" s="437" t="s">
        <v>310</v>
      </c>
      <c r="F70" s="475" t="s">
        <v>110</v>
      </c>
      <c r="G70" s="385"/>
      <c r="H70" s="385"/>
      <c r="I70" s="385"/>
      <c r="J70" s="385">
        <f>SUBTOTAL(9,G70:I70)</f>
        <v>0</v>
      </c>
      <c r="K70" s="434">
        <f>IFERROR(J70/$J$18*100,"0.00")</f>
        <v>0</v>
      </c>
    </row>
    <row r="71" spans="1:11" ht="12.75" x14ac:dyDescent="0.2">
      <c r="A71" s="443">
        <v>2</v>
      </c>
      <c r="B71" s="442">
        <v>1</v>
      </c>
      <c r="C71" s="442">
        <v>4</v>
      </c>
      <c r="D71" s="442"/>
      <c r="E71" s="442"/>
      <c r="F71" s="441" t="s">
        <v>47</v>
      </c>
      <c r="G71" s="440">
        <v>0</v>
      </c>
      <c r="H71" s="440">
        <f>H72+H74</f>
        <v>0</v>
      </c>
      <c r="I71" s="440">
        <v>0</v>
      </c>
      <c r="J71" s="440">
        <v>0</v>
      </c>
      <c r="K71" s="439">
        <v>0</v>
      </c>
    </row>
    <row r="72" spans="1:11" ht="12.75" x14ac:dyDescent="0.2">
      <c r="A72" s="433">
        <v>2</v>
      </c>
      <c r="B72" s="432">
        <v>1</v>
      </c>
      <c r="C72" s="432">
        <v>4</v>
      </c>
      <c r="D72" s="432">
        <v>1</v>
      </c>
      <c r="E72" s="432"/>
      <c r="F72" s="431" t="s">
        <v>48</v>
      </c>
      <c r="G72" s="453">
        <v>0</v>
      </c>
      <c r="H72" s="453">
        <v>0</v>
      </c>
      <c r="I72" s="453">
        <v>0</v>
      </c>
      <c r="J72" s="453">
        <v>0</v>
      </c>
      <c r="K72" s="452">
        <v>0</v>
      </c>
    </row>
    <row r="73" spans="1:11" ht="12.75" x14ac:dyDescent="0.2">
      <c r="A73" s="454">
        <v>2</v>
      </c>
      <c r="B73" s="437">
        <v>1</v>
      </c>
      <c r="C73" s="437">
        <v>4</v>
      </c>
      <c r="D73" s="437">
        <v>1</v>
      </c>
      <c r="E73" s="437" t="s">
        <v>309</v>
      </c>
      <c r="F73" s="455" t="s">
        <v>48</v>
      </c>
      <c r="G73" s="385"/>
      <c r="H73" s="385"/>
      <c r="I73" s="385"/>
      <c r="J73" s="385">
        <f>SUBTOTAL(9,G73:I73)</f>
        <v>0</v>
      </c>
      <c r="K73" s="434">
        <f>IFERROR(J73/$J$18*100,"0.00")</f>
        <v>0</v>
      </c>
    </row>
    <row r="74" spans="1:11" ht="12.75" x14ac:dyDescent="0.2">
      <c r="A74" s="433">
        <v>2</v>
      </c>
      <c r="B74" s="432">
        <v>1</v>
      </c>
      <c r="C74" s="432">
        <v>4</v>
      </c>
      <c r="D74" s="432">
        <v>2</v>
      </c>
      <c r="E74" s="432"/>
      <c r="F74" s="431" t="s">
        <v>114</v>
      </c>
      <c r="G74" s="453">
        <v>0</v>
      </c>
      <c r="H74" s="453">
        <v>0</v>
      </c>
      <c r="I74" s="453">
        <v>0</v>
      </c>
      <c r="J74" s="453">
        <v>0</v>
      </c>
      <c r="K74" s="452">
        <v>0</v>
      </c>
    </row>
    <row r="75" spans="1:11" ht="12.75" x14ac:dyDescent="0.2">
      <c r="A75" s="454">
        <v>2</v>
      </c>
      <c r="B75" s="437">
        <v>1</v>
      </c>
      <c r="C75" s="437">
        <v>4</v>
      </c>
      <c r="D75" s="437">
        <v>2</v>
      </c>
      <c r="E75" s="437" t="s">
        <v>309</v>
      </c>
      <c r="F75" s="455" t="s">
        <v>111</v>
      </c>
      <c r="G75" s="385"/>
      <c r="H75" s="385"/>
      <c r="I75" s="385"/>
      <c r="J75" s="385">
        <f>SUBTOTAL(9,G75:I75)</f>
        <v>0</v>
      </c>
      <c r="K75" s="434">
        <f>IFERROR(J75/$J$18*100,"0.00")</f>
        <v>0</v>
      </c>
    </row>
    <row r="76" spans="1:11" ht="12.75" x14ac:dyDescent="0.2">
      <c r="A76" s="454">
        <v>2</v>
      </c>
      <c r="B76" s="437">
        <v>1</v>
      </c>
      <c r="C76" s="437">
        <v>4</v>
      </c>
      <c r="D76" s="437">
        <v>2</v>
      </c>
      <c r="E76" s="437" t="s">
        <v>310</v>
      </c>
      <c r="F76" s="455" t="s">
        <v>112</v>
      </c>
      <c r="G76" s="385"/>
      <c r="H76" s="385"/>
      <c r="I76" s="385"/>
      <c r="J76" s="385">
        <f>SUBTOTAL(9,G76:I76)</f>
        <v>0</v>
      </c>
      <c r="K76" s="434">
        <f>IFERROR(J76/$J$18*100,"0.00")</f>
        <v>0</v>
      </c>
    </row>
    <row r="77" spans="1:11" ht="12.75" x14ac:dyDescent="0.2">
      <c r="A77" s="454">
        <v>2</v>
      </c>
      <c r="B77" s="437">
        <v>1</v>
      </c>
      <c r="C77" s="437">
        <v>4</v>
      </c>
      <c r="D77" s="437">
        <v>2</v>
      </c>
      <c r="E77" s="437" t="s">
        <v>311</v>
      </c>
      <c r="F77" s="455" t="s">
        <v>113</v>
      </c>
      <c r="G77" s="385"/>
      <c r="H77" s="385"/>
      <c r="I77" s="385"/>
      <c r="J77" s="385">
        <f>SUBTOTAL(9,G77:I77)</f>
        <v>0</v>
      </c>
      <c r="K77" s="434">
        <f>IFERROR(J77/$J$18*100,"0.00")</f>
        <v>0</v>
      </c>
    </row>
    <row r="78" spans="1:11" ht="12.75" x14ac:dyDescent="0.2">
      <c r="A78" s="454">
        <v>2</v>
      </c>
      <c r="B78" s="437">
        <v>1</v>
      </c>
      <c r="C78" s="437">
        <v>4</v>
      </c>
      <c r="D78" s="437">
        <v>2</v>
      </c>
      <c r="E78" s="437" t="s">
        <v>312</v>
      </c>
      <c r="F78" s="455" t="s">
        <v>364</v>
      </c>
      <c r="G78" s="385"/>
      <c r="H78" s="385"/>
      <c r="I78" s="385"/>
      <c r="J78" s="385">
        <f>SUBTOTAL(9,G78:I78)</f>
        <v>0</v>
      </c>
      <c r="K78" s="434">
        <f>IFERROR(J78/$J$18*100,"0.00")</f>
        <v>0</v>
      </c>
    </row>
    <row r="79" spans="1:11" ht="12.75" x14ac:dyDescent="0.2">
      <c r="A79" s="443">
        <v>2</v>
      </c>
      <c r="B79" s="442">
        <v>1</v>
      </c>
      <c r="C79" s="442">
        <v>5</v>
      </c>
      <c r="D79" s="442"/>
      <c r="E79" s="442"/>
      <c r="F79" s="441" t="s">
        <v>365</v>
      </c>
      <c r="G79" s="440">
        <f>G80+G82+G84</f>
        <v>7809614.4299999997</v>
      </c>
      <c r="H79" s="440">
        <f>H80+H82+H84+H86</f>
        <v>2566182.48</v>
      </c>
      <c r="I79" s="440">
        <v>0</v>
      </c>
      <c r="J79" s="440">
        <f>SUM(G79:I79)</f>
        <v>10375796.91</v>
      </c>
      <c r="K79" s="439">
        <v>4.6350205143494643</v>
      </c>
    </row>
    <row r="80" spans="1:11" ht="12.75" x14ac:dyDescent="0.2">
      <c r="A80" s="433">
        <v>2</v>
      </c>
      <c r="B80" s="432">
        <v>1</v>
      </c>
      <c r="C80" s="432">
        <v>5</v>
      </c>
      <c r="D80" s="432">
        <v>1</v>
      </c>
      <c r="E80" s="432"/>
      <c r="F80" s="431" t="s">
        <v>115</v>
      </c>
      <c r="G80" s="453">
        <f>G81</f>
        <v>3560435.88</v>
      </c>
      <c r="H80" s="453">
        <f>H81</f>
        <v>1183857.6000000001</v>
      </c>
      <c r="I80" s="453">
        <v>0</v>
      </c>
      <c r="J80" s="481">
        <f>SUM(G80:I80)</f>
        <v>4744293.4800000004</v>
      </c>
      <c r="K80" s="452">
        <v>2.119345414779751</v>
      </c>
    </row>
    <row r="81" spans="1:11" ht="12.75" x14ac:dyDescent="0.2">
      <c r="A81" s="454">
        <v>2</v>
      </c>
      <c r="B81" s="437">
        <v>1</v>
      </c>
      <c r="C81" s="437">
        <v>5</v>
      </c>
      <c r="D81" s="437">
        <v>1</v>
      </c>
      <c r="E81" s="437" t="s">
        <v>309</v>
      </c>
      <c r="F81" s="455" t="s">
        <v>115</v>
      </c>
      <c r="G81" s="385">
        <v>3560435.88</v>
      </c>
      <c r="H81" s="385">
        <v>1183857.6000000001</v>
      </c>
      <c r="I81" s="385"/>
      <c r="J81" s="385">
        <f>SUBTOTAL(9,G81:I81)</f>
        <v>4744293.4800000004</v>
      </c>
      <c r="K81" s="434">
        <f>IFERROR(J81/$J$18*100,"0.00")</f>
        <v>2.0917825651034323</v>
      </c>
    </row>
    <row r="82" spans="1:11" ht="12.75" x14ac:dyDescent="0.2">
      <c r="A82" s="433">
        <v>2</v>
      </c>
      <c r="B82" s="432">
        <v>1</v>
      </c>
      <c r="C82" s="432">
        <v>5</v>
      </c>
      <c r="D82" s="432">
        <v>2</v>
      </c>
      <c r="E82" s="432"/>
      <c r="F82" s="431" t="s">
        <v>116</v>
      </c>
      <c r="G82" s="453">
        <v>3585974.64</v>
      </c>
      <c r="H82" s="453">
        <v>1185525.24</v>
      </c>
      <c r="I82" s="453">
        <v>0</v>
      </c>
      <c r="J82" s="385">
        <f>SUBTOTAL(9,G82:I82)</f>
        <v>4771499.88</v>
      </c>
      <c r="K82" s="452">
        <v>2.1314989123101489</v>
      </c>
    </row>
    <row r="83" spans="1:11" ht="12.75" x14ac:dyDescent="0.2">
      <c r="A83" s="454">
        <v>2</v>
      </c>
      <c r="B83" s="437">
        <v>1</v>
      </c>
      <c r="C83" s="437">
        <v>5</v>
      </c>
      <c r="D83" s="437">
        <v>2</v>
      </c>
      <c r="E83" s="437" t="s">
        <v>309</v>
      </c>
      <c r="F83" s="455" t="s">
        <v>116</v>
      </c>
      <c r="G83" s="385">
        <v>3585974.64</v>
      </c>
      <c r="H83" s="385">
        <v>1185525.24</v>
      </c>
      <c r="I83" s="385"/>
      <c r="J83" s="385">
        <f>SUBTOTAL(9,G83:I83)</f>
        <v>4771499.88</v>
      </c>
      <c r="K83" s="434">
        <f>IFERROR(J83/$J$18*100,"0.00")</f>
        <v>2.1037780020255239</v>
      </c>
    </row>
    <row r="84" spans="1:11" ht="12.75" x14ac:dyDescent="0.2">
      <c r="A84" s="433">
        <v>2</v>
      </c>
      <c r="B84" s="432">
        <v>1</v>
      </c>
      <c r="C84" s="432">
        <v>5</v>
      </c>
      <c r="D84" s="432">
        <v>3</v>
      </c>
      <c r="E84" s="432"/>
      <c r="F84" s="431" t="s">
        <v>117</v>
      </c>
      <c r="G84" s="453">
        <v>663203.91</v>
      </c>
      <c r="H84" s="453">
        <v>196799.64</v>
      </c>
      <c r="I84" s="453">
        <v>0</v>
      </c>
      <c r="J84" s="453">
        <v>860003.55</v>
      </c>
      <c r="K84" s="452">
        <v>0.38417618725956398</v>
      </c>
    </row>
    <row r="85" spans="1:11" ht="12.75" x14ac:dyDescent="0.2">
      <c r="A85" s="454">
        <v>2</v>
      </c>
      <c r="B85" s="437">
        <v>1</v>
      </c>
      <c r="C85" s="437">
        <v>5</v>
      </c>
      <c r="D85" s="437">
        <v>3</v>
      </c>
      <c r="E85" s="437" t="s">
        <v>309</v>
      </c>
      <c r="F85" s="455" t="s">
        <v>117</v>
      </c>
      <c r="G85" s="385">
        <v>663203.91</v>
      </c>
      <c r="H85" s="385">
        <v>196799.64</v>
      </c>
      <c r="I85" s="385"/>
      <c r="J85" s="385">
        <f>SUBTOTAL(9,G85:I85)</f>
        <v>860003.55</v>
      </c>
      <c r="K85" s="434">
        <f>IFERROR(J85/$J$18*100,"0.00")</f>
        <v>0.37917983771464703</v>
      </c>
    </row>
    <row r="86" spans="1:11" ht="12.75" x14ac:dyDescent="0.2">
      <c r="A86" s="433">
        <v>2</v>
      </c>
      <c r="B86" s="432">
        <v>1</v>
      </c>
      <c r="C86" s="432">
        <v>5</v>
      </c>
      <c r="D86" s="432">
        <v>4</v>
      </c>
      <c r="E86" s="432"/>
      <c r="F86" s="431" t="s">
        <v>118</v>
      </c>
      <c r="G86" s="453">
        <v>0</v>
      </c>
      <c r="H86" s="453">
        <v>0</v>
      </c>
      <c r="I86" s="453">
        <v>0</v>
      </c>
      <c r="J86" s="453">
        <v>0</v>
      </c>
      <c r="K86" s="452">
        <v>0</v>
      </c>
    </row>
    <row r="87" spans="1:11" ht="12.75" x14ac:dyDescent="0.2">
      <c r="A87" s="454">
        <v>2</v>
      </c>
      <c r="B87" s="437">
        <v>1</v>
      </c>
      <c r="C87" s="437">
        <v>5</v>
      </c>
      <c r="D87" s="437">
        <v>4</v>
      </c>
      <c r="E87" s="437" t="s">
        <v>309</v>
      </c>
      <c r="F87" s="455" t="s">
        <v>118</v>
      </c>
      <c r="G87" s="385"/>
      <c r="H87" s="385"/>
      <c r="I87" s="385"/>
      <c r="J87" s="385">
        <f>SUBTOTAL(9,G87:I87)</f>
        <v>0</v>
      </c>
      <c r="K87" s="434">
        <f>IFERROR(J87/$J$18*100,"0.00")</f>
        <v>0</v>
      </c>
    </row>
    <row r="88" spans="1:11" ht="12.75" x14ac:dyDescent="0.2">
      <c r="A88" s="451">
        <v>2</v>
      </c>
      <c r="B88" s="450">
        <v>2</v>
      </c>
      <c r="C88" s="449"/>
      <c r="D88" s="449"/>
      <c r="E88" s="449"/>
      <c r="F88" s="448" t="s">
        <v>366</v>
      </c>
      <c r="G88" s="447">
        <v>0</v>
      </c>
      <c r="H88" s="447">
        <f>H89+H107+H112+H117+H126+H147+H166+H184+H219</f>
        <v>13720000</v>
      </c>
      <c r="I88" s="447">
        <v>0</v>
      </c>
      <c r="J88" s="447">
        <v>12520000</v>
      </c>
      <c r="K88" s="446">
        <v>5.5928674532677682</v>
      </c>
    </row>
    <row r="89" spans="1:11" ht="12.75" x14ac:dyDescent="0.2">
      <c r="A89" s="443">
        <v>2</v>
      </c>
      <c r="B89" s="442">
        <v>2</v>
      </c>
      <c r="C89" s="442">
        <v>1</v>
      </c>
      <c r="D89" s="442"/>
      <c r="E89" s="442"/>
      <c r="F89" s="441" t="s">
        <v>29</v>
      </c>
      <c r="G89" s="440">
        <v>0</v>
      </c>
      <c r="H89" s="440">
        <f>H94+H98+H92+H100+H103+H105</f>
        <v>5860000</v>
      </c>
      <c r="I89" s="440">
        <v>0</v>
      </c>
      <c r="J89" s="440">
        <v>5860000</v>
      </c>
      <c r="K89" s="439">
        <v>2.6177478655071185</v>
      </c>
    </row>
    <row r="90" spans="1:11" ht="12.75" x14ac:dyDescent="0.2">
      <c r="A90" s="480">
        <v>2</v>
      </c>
      <c r="B90" s="479">
        <v>2</v>
      </c>
      <c r="C90" s="479">
        <v>1</v>
      </c>
      <c r="D90" s="479">
        <v>1</v>
      </c>
      <c r="E90" s="479"/>
      <c r="F90" s="478" t="s">
        <v>119</v>
      </c>
      <c r="G90" s="477">
        <v>0</v>
      </c>
      <c r="H90" s="477">
        <v>0</v>
      </c>
      <c r="I90" s="477">
        <v>0</v>
      </c>
      <c r="J90" s="477">
        <v>0</v>
      </c>
      <c r="K90" s="476">
        <v>0</v>
      </c>
    </row>
    <row r="91" spans="1:11" ht="12.75" x14ac:dyDescent="0.2">
      <c r="A91" s="438">
        <v>2</v>
      </c>
      <c r="B91" s="437">
        <v>2</v>
      </c>
      <c r="C91" s="437">
        <v>1</v>
      </c>
      <c r="D91" s="437">
        <v>1</v>
      </c>
      <c r="E91" s="437" t="s">
        <v>309</v>
      </c>
      <c r="F91" s="475" t="s">
        <v>119</v>
      </c>
      <c r="G91" s="385"/>
      <c r="H91" s="385"/>
      <c r="I91" s="385"/>
      <c r="J91" s="385">
        <f>SUBTOTAL(9,G91:I91)</f>
        <v>0</v>
      </c>
      <c r="K91" s="434">
        <f>IFERROR(J91/$J$18*100,"0.00")</f>
        <v>0</v>
      </c>
    </row>
    <row r="92" spans="1:11" ht="12.75" x14ac:dyDescent="0.2">
      <c r="A92" s="433">
        <v>2</v>
      </c>
      <c r="B92" s="432">
        <v>2</v>
      </c>
      <c r="C92" s="432">
        <v>1</v>
      </c>
      <c r="D92" s="432">
        <v>2</v>
      </c>
      <c r="E92" s="432"/>
      <c r="F92" s="431" t="s">
        <v>120</v>
      </c>
      <c r="G92" s="453">
        <v>0</v>
      </c>
      <c r="H92" s="453">
        <v>0</v>
      </c>
      <c r="I92" s="453">
        <v>0</v>
      </c>
      <c r="J92" s="453">
        <v>0</v>
      </c>
      <c r="K92" s="452">
        <v>0</v>
      </c>
    </row>
    <row r="93" spans="1:11" ht="12.75" x14ac:dyDescent="0.2">
      <c r="A93" s="438">
        <v>2</v>
      </c>
      <c r="B93" s="437">
        <v>2</v>
      </c>
      <c r="C93" s="437">
        <v>1</v>
      </c>
      <c r="D93" s="437">
        <v>2</v>
      </c>
      <c r="E93" s="437" t="s">
        <v>309</v>
      </c>
      <c r="F93" s="475" t="s">
        <v>120</v>
      </c>
      <c r="G93" s="385"/>
      <c r="H93" s="385"/>
      <c r="I93" s="385"/>
      <c r="J93" s="385">
        <f>SUBTOTAL(9,G93:I93)</f>
        <v>0</v>
      </c>
      <c r="K93" s="434">
        <f>IFERROR(J93/$J$18*100,"0.00")</f>
        <v>0</v>
      </c>
    </row>
    <row r="94" spans="1:11" ht="12.75" x14ac:dyDescent="0.2">
      <c r="A94" s="433">
        <v>2</v>
      </c>
      <c r="B94" s="432">
        <v>2</v>
      </c>
      <c r="C94" s="432">
        <v>1</v>
      </c>
      <c r="D94" s="432">
        <v>3</v>
      </c>
      <c r="E94" s="432"/>
      <c r="F94" s="431" t="s">
        <v>121</v>
      </c>
      <c r="G94" s="453">
        <v>0</v>
      </c>
      <c r="H94" s="453">
        <v>1900000</v>
      </c>
      <c r="I94" s="453">
        <v>0</v>
      </c>
      <c r="J94" s="453">
        <v>1900000</v>
      </c>
      <c r="K94" s="452">
        <v>0.84875784035213753</v>
      </c>
    </row>
    <row r="95" spans="1:11" ht="12.75" x14ac:dyDescent="0.2">
      <c r="A95" s="454">
        <v>2</v>
      </c>
      <c r="B95" s="437">
        <v>2</v>
      </c>
      <c r="C95" s="437">
        <v>1</v>
      </c>
      <c r="D95" s="437">
        <v>3</v>
      </c>
      <c r="E95" s="437" t="s">
        <v>309</v>
      </c>
      <c r="F95" s="455" t="s">
        <v>121</v>
      </c>
      <c r="G95" s="385"/>
      <c r="H95" s="385">
        <v>1900000</v>
      </c>
      <c r="I95" s="385"/>
      <c r="J95" s="385">
        <f>SUBTOTAL(9,G95:I95)</f>
        <v>1900000</v>
      </c>
      <c r="K95" s="434">
        <f>IFERROR(J95/$J$18*100,"0.00")</f>
        <v>0.83771943924862791</v>
      </c>
    </row>
    <row r="96" spans="1:11" ht="12.75" x14ac:dyDescent="0.2">
      <c r="A96" s="433">
        <v>2</v>
      </c>
      <c r="B96" s="432">
        <v>2</v>
      </c>
      <c r="C96" s="432">
        <v>1</v>
      </c>
      <c r="D96" s="432">
        <v>4</v>
      </c>
      <c r="E96" s="432"/>
      <c r="F96" s="431" t="s">
        <v>122</v>
      </c>
      <c r="G96" s="453">
        <v>0</v>
      </c>
      <c r="H96" s="453">
        <v>0</v>
      </c>
      <c r="I96" s="453">
        <v>0</v>
      </c>
      <c r="J96" s="453">
        <v>0</v>
      </c>
      <c r="K96" s="452">
        <v>0</v>
      </c>
    </row>
    <row r="97" spans="1:11" ht="12.75" x14ac:dyDescent="0.2">
      <c r="A97" s="438">
        <v>2</v>
      </c>
      <c r="B97" s="437">
        <v>2</v>
      </c>
      <c r="C97" s="437">
        <v>1</v>
      </c>
      <c r="D97" s="437">
        <v>4</v>
      </c>
      <c r="E97" s="437" t="s">
        <v>309</v>
      </c>
      <c r="F97" s="475" t="s">
        <v>122</v>
      </c>
      <c r="G97" s="385"/>
      <c r="H97" s="385"/>
      <c r="I97" s="385"/>
      <c r="J97" s="385">
        <f>SUBTOTAL(9,G97:I97)</f>
        <v>0</v>
      </c>
      <c r="K97" s="434">
        <f>IFERROR(J97/$J$18*100,"0.00")</f>
        <v>0</v>
      </c>
    </row>
    <row r="98" spans="1:11" ht="12.75" x14ac:dyDescent="0.2">
      <c r="A98" s="433">
        <v>2</v>
      </c>
      <c r="B98" s="432">
        <v>2</v>
      </c>
      <c r="C98" s="432">
        <v>1</v>
      </c>
      <c r="D98" s="432">
        <v>5</v>
      </c>
      <c r="E98" s="432"/>
      <c r="F98" s="431" t="s">
        <v>123</v>
      </c>
      <c r="G98" s="453">
        <v>0</v>
      </c>
      <c r="H98" s="453">
        <v>2500000</v>
      </c>
      <c r="I98" s="453">
        <v>0</v>
      </c>
      <c r="J98" s="453">
        <v>2500000</v>
      </c>
      <c r="K98" s="452">
        <v>1.1167866320422861</v>
      </c>
    </row>
    <row r="99" spans="1:11" ht="12.75" x14ac:dyDescent="0.2">
      <c r="A99" s="438">
        <v>2</v>
      </c>
      <c r="B99" s="437">
        <v>2</v>
      </c>
      <c r="C99" s="437">
        <v>1</v>
      </c>
      <c r="D99" s="437">
        <v>5</v>
      </c>
      <c r="E99" s="437" t="s">
        <v>309</v>
      </c>
      <c r="F99" s="475" t="s">
        <v>123</v>
      </c>
      <c r="G99" s="385"/>
      <c r="H99" s="385">
        <v>2500000</v>
      </c>
      <c r="I99" s="385"/>
      <c r="J99" s="385">
        <f>SUBTOTAL(9,G99:I99)</f>
        <v>2500000</v>
      </c>
      <c r="K99" s="434">
        <f>IFERROR(J99/$J$18*100,"0.00")</f>
        <v>1.1022624200639841</v>
      </c>
    </row>
    <row r="100" spans="1:11" ht="12.75" x14ac:dyDescent="0.2">
      <c r="A100" s="433">
        <v>2</v>
      </c>
      <c r="B100" s="432">
        <v>2</v>
      </c>
      <c r="C100" s="432">
        <v>1</v>
      </c>
      <c r="D100" s="432">
        <v>6</v>
      </c>
      <c r="E100" s="432"/>
      <c r="F100" s="431" t="s">
        <v>30</v>
      </c>
      <c r="G100" s="453">
        <v>0</v>
      </c>
      <c r="H100" s="453">
        <v>1000000</v>
      </c>
      <c r="I100" s="453">
        <v>0</v>
      </c>
      <c r="J100" s="453">
        <v>1000000</v>
      </c>
      <c r="K100" s="452">
        <v>0.44671465281691447</v>
      </c>
    </row>
    <row r="101" spans="1:11" ht="12.75" x14ac:dyDescent="0.2">
      <c r="A101" s="438">
        <v>2</v>
      </c>
      <c r="B101" s="437">
        <v>2</v>
      </c>
      <c r="C101" s="437">
        <v>1</v>
      </c>
      <c r="D101" s="437">
        <v>6</v>
      </c>
      <c r="E101" s="437" t="s">
        <v>309</v>
      </c>
      <c r="F101" s="475" t="s">
        <v>124</v>
      </c>
      <c r="G101" s="435"/>
      <c r="H101" s="435"/>
      <c r="I101" s="435"/>
      <c r="J101" s="385">
        <f>SUBTOTAL(9,G101:I101)</f>
        <v>0</v>
      </c>
      <c r="K101" s="434">
        <f>IFERROR(J101/$J$18*100,"0.00")</f>
        <v>0</v>
      </c>
    </row>
    <row r="102" spans="1:11" ht="12.75" x14ac:dyDescent="0.2">
      <c r="A102" s="438">
        <v>2</v>
      </c>
      <c r="B102" s="437">
        <v>2</v>
      </c>
      <c r="C102" s="437">
        <v>1</v>
      </c>
      <c r="D102" s="437">
        <v>6</v>
      </c>
      <c r="E102" s="437" t="s">
        <v>310</v>
      </c>
      <c r="F102" s="475" t="s">
        <v>125</v>
      </c>
      <c r="G102" s="435"/>
      <c r="H102" s="435">
        <v>1000000</v>
      </c>
      <c r="I102" s="435"/>
      <c r="J102" s="385">
        <f>SUBTOTAL(9,G102:I102)</f>
        <v>1000000</v>
      </c>
      <c r="K102" s="434">
        <f>IFERROR(J102/$J$18*100,"0.00")</f>
        <v>0.44090496802559365</v>
      </c>
    </row>
    <row r="103" spans="1:11" ht="12.75" x14ac:dyDescent="0.2">
      <c r="A103" s="433">
        <v>2</v>
      </c>
      <c r="B103" s="432">
        <v>2</v>
      </c>
      <c r="C103" s="432">
        <v>1</v>
      </c>
      <c r="D103" s="432">
        <v>7</v>
      </c>
      <c r="E103" s="432"/>
      <c r="F103" s="431" t="s">
        <v>31</v>
      </c>
      <c r="G103" s="453">
        <v>0</v>
      </c>
      <c r="H103" s="453">
        <v>40000</v>
      </c>
      <c r="I103" s="453">
        <v>0</v>
      </c>
      <c r="J103" s="453">
        <v>40000</v>
      </c>
      <c r="K103" s="452">
        <v>1.7868586112676579E-2</v>
      </c>
    </row>
    <row r="104" spans="1:11" ht="12.75" x14ac:dyDescent="0.2">
      <c r="A104" s="438">
        <v>2</v>
      </c>
      <c r="B104" s="437">
        <v>2</v>
      </c>
      <c r="C104" s="437">
        <v>1</v>
      </c>
      <c r="D104" s="437">
        <v>7</v>
      </c>
      <c r="E104" s="437" t="s">
        <v>309</v>
      </c>
      <c r="F104" s="475" t="s">
        <v>31</v>
      </c>
      <c r="G104" s="385"/>
      <c r="H104" s="385">
        <v>40000</v>
      </c>
      <c r="I104" s="385"/>
      <c r="J104" s="385">
        <f>SUBTOTAL(9,G104:I104)</f>
        <v>40000</v>
      </c>
      <c r="K104" s="434">
        <f>IFERROR(J104/$J$18*100,"0.00")</f>
        <v>1.7636198721023746E-2</v>
      </c>
    </row>
    <row r="105" spans="1:11" ht="12.75" x14ac:dyDescent="0.2">
      <c r="A105" s="433">
        <v>2</v>
      </c>
      <c r="B105" s="432">
        <v>2</v>
      </c>
      <c r="C105" s="432">
        <v>1</v>
      </c>
      <c r="D105" s="432">
        <v>8</v>
      </c>
      <c r="E105" s="432"/>
      <c r="F105" s="431" t="s">
        <v>126</v>
      </c>
      <c r="G105" s="453">
        <v>0</v>
      </c>
      <c r="H105" s="453">
        <v>420000</v>
      </c>
      <c r="I105" s="453">
        <v>0</v>
      </c>
      <c r="J105" s="453">
        <v>420000</v>
      </c>
      <c r="K105" s="452">
        <v>0.18762015418310407</v>
      </c>
    </row>
    <row r="106" spans="1:11" ht="12.75" x14ac:dyDescent="0.2">
      <c r="A106" s="454">
        <v>2</v>
      </c>
      <c r="B106" s="437">
        <v>2</v>
      </c>
      <c r="C106" s="437">
        <v>1</v>
      </c>
      <c r="D106" s="437">
        <v>8</v>
      </c>
      <c r="E106" s="437" t="s">
        <v>309</v>
      </c>
      <c r="F106" s="455" t="s">
        <v>126</v>
      </c>
      <c r="G106" s="385"/>
      <c r="H106" s="385">
        <v>420000</v>
      </c>
      <c r="I106" s="385"/>
      <c r="J106" s="385">
        <f>SUBTOTAL(9,G106:I106)</f>
        <v>420000</v>
      </c>
      <c r="K106" s="434">
        <f>IFERROR(J106/$J$18*100,"0.00")</f>
        <v>0.18518008657074933</v>
      </c>
    </row>
    <row r="107" spans="1:11" ht="12.75" x14ac:dyDescent="0.2">
      <c r="A107" s="443">
        <v>2</v>
      </c>
      <c r="B107" s="442">
        <v>2</v>
      </c>
      <c r="C107" s="442">
        <v>2</v>
      </c>
      <c r="D107" s="442"/>
      <c r="E107" s="442"/>
      <c r="F107" s="441" t="s">
        <v>367</v>
      </c>
      <c r="G107" s="440">
        <v>0</v>
      </c>
      <c r="H107" s="440">
        <f>H108+H110</f>
        <v>200000</v>
      </c>
      <c r="I107" s="440">
        <v>0</v>
      </c>
      <c r="J107" s="440">
        <v>200000</v>
      </c>
      <c r="K107" s="439">
        <v>8.9342930563382897E-2</v>
      </c>
    </row>
    <row r="108" spans="1:11" ht="12.75" x14ac:dyDescent="0.2">
      <c r="A108" s="433">
        <v>2</v>
      </c>
      <c r="B108" s="432">
        <v>2</v>
      </c>
      <c r="C108" s="432">
        <v>2</v>
      </c>
      <c r="D108" s="432">
        <v>1</v>
      </c>
      <c r="E108" s="432"/>
      <c r="F108" s="431" t="s">
        <v>127</v>
      </c>
      <c r="G108" s="453">
        <v>0</v>
      </c>
      <c r="H108" s="453">
        <v>150000</v>
      </c>
      <c r="I108" s="453">
        <v>0</v>
      </c>
      <c r="J108" s="453">
        <v>150000</v>
      </c>
      <c r="K108" s="452">
        <v>6.7007197922537176E-2</v>
      </c>
    </row>
    <row r="109" spans="1:11" ht="12.75" x14ac:dyDescent="0.2">
      <c r="A109" s="454">
        <v>2</v>
      </c>
      <c r="B109" s="437">
        <v>2</v>
      </c>
      <c r="C109" s="437">
        <v>2</v>
      </c>
      <c r="D109" s="437">
        <v>1</v>
      </c>
      <c r="E109" s="437" t="s">
        <v>309</v>
      </c>
      <c r="F109" s="455" t="s">
        <v>127</v>
      </c>
      <c r="G109" s="385"/>
      <c r="H109" s="385">
        <v>150000</v>
      </c>
      <c r="I109" s="385"/>
      <c r="J109" s="385">
        <f>SUBTOTAL(9,G109:I109)</f>
        <v>150000</v>
      </c>
      <c r="K109" s="434">
        <f>IFERROR(J109/$J$18*100,"0.00")</f>
        <v>6.6135745203839039E-2</v>
      </c>
    </row>
    <row r="110" spans="1:11" ht="12.75" x14ac:dyDescent="0.2">
      <c r="A110" s="433">
        <v>2</v>
      </c>
      <c r="B110" s="432">
        <v>2</v>
      </c>
      <c r="C110" s="432">
        <v>2</v>
      </c>
      <c r="D110" s="432">
        <v>2</v>
      </c>
      <c r="E110" s="432"/>
      <c r="F110" s="431" t="s">
        <v>128</v>
      </c>
      <c r="G110" s="453">
        <v>0</v>
      </c>
      <c r="H110" s="453">
        <v>50000</v>
      </c>
      <c r="I110" s="453">
        <v>0</v>
      </c>
      <c r="J110" s="453">
        <v>50000</v>
      </c>
      <c r="K110" s="452">
        <v>2.2335732640845724E-2</v>
      </c>
    </row>
    <row r="111" spans="1:11" ht="12.75" x14ac:dyDescent="0.2">
      <c r="A111" s="454">
        <v>2</v>
      </c>
      <c r="B111" s="437">
        <v>2</v>
      </c>
      <c r="C111" s="437">
        <v>2</v>
      </c>
      <c r="D111" s="437">
        <v>2</v>
      </c>
      <c r="E111" s="437" t="s">
        <v>309</v>
      </c>
      <c r="F111" s="455" t="s">
        <v>128</v>
      </c>
      <c r="G111" s="385"/>
      <c r="H111" s="385">
        <v>50000</v>
      </c>
      <c r="I111" s="385"/>
      <c r="J111" s="385">
        <f>SUBTOTAL(9,G111:I111)</f>
        <v>50000</v>
      </c>
      <c r="K111" s="434">
        <f>IFERROR(J111/$J$18*100,"0.00")</f>
        <v>2.2045248401279683E-2</v>
      </c>
    </row>
    <row r="112" spans="1:11" ht="12.75" x14ac:dyDescent="0.2">
      <c r="A112" s="443">
        <v>2</v>
      </c>
      <c r="B112" s="442">
        <v>2</v>
      </c>
      <c r="C112" s="442">
        <v>3</v>
      </c>
      <c r="D112" s="442"/>
      <c r="E112" s="442"/>
      <c r="F112" s="441" t="s">
        <v>32</v>
      </c>
      <c r="G112" s="440">
        <v>0</v>
      </c>
      <c r="H112" s="440">
        <f>H113+H115</f>
        <v>0</v>
      </c>
      <c r="I112" s="440">
        <v>0</v>
      </c>
      <c r="J112" s="440">
        <v>0</v>
      </c>
      <c r="K112" s="439">
        <v>0</v>
      </c>
    </row>
    <row r="113" spans="1:11" ht="12.75" x14ac:dyDescent="0.2">
      <c r="A113" s="433">
        <v>2</v>
      </c>
      <c r="B113" s="432">
        <v>2</v>
      </c>
      <c r="C113" s="432">
        <v>3</v>
      </c>
      <c r="D113" s="432">
        <v>1</v>
      </c>
      <c r="E113" s="432"/>
      <c r="F113" s="431" t="s">
        <v>129</v>
      </c>
      <c r="G113" s="453">
        <v>0</v>
      </c>
      <c r="H113" s="453">
        <v>0</v>
      </c>
      <c r="I113" s="453">
        <v>0</v>
      </c>
      <c r="J113" s="453">
        <v>0</v>
      </c>
      <c r="K113" s="452">
        <v>0</v>
      </c>
    </row>
    <row r="114" spans="1:11" ht="12.75" x14ac:dyDescent="0.2">
      <c r="A114" s="454">
        <v>2</v>
      </c>
      <c r="B114" s="437">
        <v>2</v>
      </c>
      <c r="C114" s="437">
        <v>3</v>
      </c>
      <c r="D114" s="437">
        <v>1</v>
      </c>
      <c r="E114" s="437" t="s">
        <v>309</v>
      </c>
      <c r="F114" s="455" t="s">
        <v>129</v>
      </c>
      <c r="G114" s="385"/>
      <c r="H114" s="385"/>
      <c r="I114" s="385"/>
      <c r="J114" s="385">
        <f>SUBTOTAL(9,G114:I114)</f>
        <v>0</v>
      </c>
      <c r="K114" s="434">
        <f>IFERROR(J114/$J$18*100,"0.00")</f>
        <v>0</v>
      </c>
    </row>
    <row r="115" spans="1:11" ht="12.75" x14ac:dyDescent="0.2">
      <c r="A115" s="433">
        <v>2</v>
      </c>
      <c r="B115" s="432">
        <v>2</v>
      </c>
      <c r="C115" s="432">
        <v>3</v>
      </c>
      <c r="D115" s="432">
        <v>2</v>
      </c>
      <c r="E115" s="432"/>
      <c r="F115" s="431" t="s">
        <v>130</v>
      </c>
      <c r="G115" s="453">
        <v>0</v>
      </c>
      <c r="H115" s="453">
        <v>0</v>
      </c>
      <c r="I115" s="453">
        <v>0</v>
      </c>
      <c r="J115" s="453">
        <v>0</v>
      </c>
      <c r="K115" s="452">
        <v>0</v>
      </c>
    </row>
    <row r="116" spans="1:11" ht="12.75" x14ac:dyDescent="0.2">
      <c r="A116" s="438">
        <v>2</v>
      </c>
      <c r="B116" s="437">
        <v>2</v>
      </c>
      <c r="C116" s="437">
        <v>3</v>
      </c>
      <c r="D116" s="437">
        <v>2</v>
      </c>
      <c r="E116" s="437" t="s">
        <v>309</v>
      </c>
      <c r="F116" s="475" t="s">
        <v>130</v>
      </c>
      <c r="G116" s="385"/>
      <c r="H116" s="385"/>
      <c r="I116" s="385"/>
      <c r="J116" s="385">
        <f>SUBTOTAL(9,G116:I116)</f>
        <v>0</v>
      </c>
      <c r="K116" s="434">
        <f>IFERROR(J116/$J$18*100,"0.00")</f>
        <v>0</v>
      </c>
    </row>
    <row r="117" spans="1:11" ht="12.75" x14ac:dyDescent="0.2">
      <c r="A117" s="443">
        <v>2</v>
      </c>
      <c r="B117" s="442">
        <v>2</v>
      </c>
      <c r="C117" s="442">
        <v>4</v>
      </c>
      <c r="D117" s="442"/>
      <c r="E117" s="442"/>
      <c r="F117" s="441" t="s">
        <v>131</v>
      </c>
      <c r="G117" s="440">
        <v>0</v>
      </c>
      <c r="H117" s="440">
        <f>H118</f>
        <v>50000</v>
      </c>
      <c r="I117" s="440">
        <v>0</v>
      </c>
      <c r="J117" s="440">
        <v>50000</v>
      </c>
      <c r="K117" s="439">
        <v>2.2335732640845724E-2</v>
      </c>
    </row>
    <row r="118" spans="1:11" ht="12.75" x14ac:dyDescent="0.2">
      <c r="A118" s="433">
        <v>2</v>
      </c>
      <c r="B118" s="432">
        <v>2</v>
      </c>
      <c r="C118" s="432">
        <v>4</v>
      </c>
      <c r="D118" s="432">
        <v>1</v>
      </c>
      <c r="E118" s="432"/>
      <c r="F118" s="431" t="s">
        <v>33</v>
      </c>
      <c r="G118" s="453">
        <v>0</v>
      </c>
      <c r="H118" s="453">
        <v>50000</v>
      </c>
      <c r="I118" s="453">
        <v>0</v>
      </c>
      <c r="J118" s="453">
        <v>50000</v>
      </c>
      <c r="K118" s="452">
        <v>2.2335732640845724E-2</v>
      </c>
    </row>
    <row r="119" spans="1:11" ht="12.75" x14ac:dyDescent="0.2">
      <c r="A119" s="454">
        <v>2</v>
      </c>
      <c r="B119" s="437">
        <v>2</v>
      </c>
      <c r="C119" s="437">
        <v>4</v>
      </c>
      <c r="D119" s="437">
        <v>1</v>
      </c>
      <c r="E119" s="437" t="s">
        <v>309</v>
      </c>
      <c r="F119" s="455" t="s">
        <v>33</v>
      </c>
      <c r="G119" s="385"/>
      <c r="H119" s="385">
        <v>50000</v>
      </c>
      <c r="I119" s="385"/>
      <c r="J119" s="385">
        <f>SUBTOTAL(9,G119:I119)</f>
        <v>50000</v>
      </c>
      <c r="K119" s="434">
        <f>IFERROR(J119/$J$18*100,"0.00")</f>
        <v>2.2045248401279683E-2</v>
      </c>
    </row>
    <row r="120" spans="1:11" ht="12.75" x14ac:dyDescent="0.2">
      <c r="A120" s="433">
        <v>2</v>
      </c>
      <c r="B120" s="432">
        <v>2</v>
      </c>
      <c r="C120" s="432">
        <v>4</v>
      </c>
      <c r="D120" s="432">
        <v>2</v>
      </c>
      <c r="E120" s="432"/>
      <c r="F120" s="431" t="s">
        <v>34</v>
      </c>
      <c r="G120" s="453">
        <v>0</v>
      </c>
      <c r="H120" s="453">
        <v>0</v>
      </c>
      <c r="I120" s="453">
        <v>0</v>
      </c>
      <c r="J120" s="453">
        <v>0</v>
      </c>
      <c r="K120" s="452">
        <v>0</v>
      </c>
    </row>
    <row r="121" spans="1:11" ht="12.75" x14ac:dyDescent="0.2">
      <c r="A121" s="438">
        <v>2</v>
      </c>
      <c r="B121" s="437">
        <v>2</v>
      </c>
      <c r="C121" s="437">
        <v>4</v>
      </c>
      <c r="D121" s="437">
        <v>2</v>
      </c>
      <c r="E121" s="437" t="s">
        <v>309</v>
      </c>
      <c r="F121" s="475" t="s">
        <v>34</v>
      </c>
      <c r="G121" s="385"/>
      <c r="H121" s="385"/>
      <c r="I121" s="385"/>
      <c r="J121" s="385">
        <f>SUBTOTAL(9,G121:I121)</f>
        <v>0</v>
      </c>
      <c r="K121" s="434">
        <f>IFERROR(J121/$J$18*100,"0.00")</f>
        <v>0</v>
      </c>
    </row>
    <row r="122" spans="1:11" ht="12.75" x14ac:dyDescent="0.2">
      <c r="A122" s="433">
        <v>2</v>
      </c>
      <c r="B122" s="432">
        <v>2</v>
      </c>
      <c r="C122" s="432">
        <v>4</v>
      </c>
      <c r="D122" s="432">
        <v>3</v>
      </c>
      <c r="E122" s="432"/>
      <c r="F122" s="431" t="s">
        <v>49</v>
      </c>
      <c r="G122" s="453">
        <v>0</v>
      </c>
      <c r="H122" s="453">
        <v>0</v>
      </c>
      <c r="I122" s="453">
        <v>0</v>
      </c>
      <c r="J122" s="453">
        <v>0</v>
      </c>
      <c r="K122" s="452">
        <v>0</v>
      </c>
    </row>
    <row r="123" spans="1:11" ht="12.75" x14ac:dyDescent="0.2">
      <c r="A123" s="438">
        <v>2</v>
      </c>
      <c r="B123" s="437">
        <v>2</v>
      </c>
      <c r="C123" s="437">
        <v>4</v>
      </c>
      <c r="D123" s="437">
        <v>3</v>
      </c>
      <c r="E123" s="437" t="s">
        <v>309</v>
      </c>
      <c r="F123" s="475" t="s">
        <v>49</v>
      </c>
      <c r="G123" s="385"/>
      <c r="H123" s="385"/>
      <c r="I123" s="385"/>
      <c r="J123" s="385">
        <f>SUBTOTAL(9,G123:I123)</f>
        <v>0</v>
      </c>
      <c r="K123" s="434">
        <f>IFERROR(J123/$J$18*100,"0.00")</f>
        <v>0</v>
      </c>
    </row>
    <row r="124" spans="1:11" ht="12.75" x14ac:dyDescent="0.2">
      <c r="A124" s="433">
        <v>2</v>
      </c>
      <c r="B124" s="432">
        <v>2</v>
      </c>
      <c r="C124" s="432">
        <v>4</v>
      </c>
      <c r="D124" s="432">
        <v>4</v>
      </c>
      <c r="E124" s="432"/>
      <c r="F124" s="431" t="s">
        <v>132</v>
      </c>
      <c r="G124" s="453">
        <v>0</v>
      </c>
      <c r="H124" s="453">
        <v>0</v>
      </c>
      <c r="I124" s="453">
        <v>0</v>
      </c>
      <c r="J124" s="453">
        <v>0</v>
      </c>
      <c r="K124" s="452">
        <v>0</v>
      </c>
    </row>
    <row r="125" spans="1:11" ht="12.75" x14ac:dyDescent="0.2">
      <c r="A125" s="438">
        <v>2</v>
      </c>
      <c r="B125" s="437">
        <v>2</v>
      </c>
      <c r="C125" s="437">
        <v>4</v>
      </c>
      <c r="D125" s="437">
        <v>4</v>
      </c>
      <c r="E125" s="437" t="s">
        <v>309</v>
      </c>
      <c r="F125" s="475" t="s">
        <v>132</v>
      </c>
      <c r="G125" s="385"/>
      <c r="H125" s="385"/>
      <c r="I125" s="385"/>
      <c r="J125" s="385">
        <f>SUBTOTAL(9,G125:I125)</f>
        <v>0</v>
      </c>
      <c r="K125" s="434">
        <f>IFERROR(J125/$J$18*100,"0.00")</f>
        <v>0</v>
      </c>
    </row>
    <row r="126" spans="1:11" ht="12.75" x14ac:dyDescent="0.2">
      <c r="A126" s="443">
        <v>2</v>
      </c>
      <c r="B126" s="442">
        <v>2</v>
      </c>
      <c r="C126" s="442">
        <v>5</v>
      </c>
      <c r="D126" s="442"/>
      <c r="E126" s="442"/>
      <c r="F126" s="441" t="s">
        <v>133</v>
      </c>
      <c r="G126" s="440">
        <v>0</v>
      </c>
      <c r="H126" s="440">
        <v>0</v>
      </c>
      <c r="I126" s="440">
        <v>0</v>
      </c>
      <c r="J126" s="440">
        <v>0</v>
      </c>
      <c r="K126" s="439">
        <v>0</v>
      </c>
    </row>
    <row r="127" spans="1:11" ht="12.75" x14ac:dyDescent="0.2">
      <c r="A127" s="433">
        <v>2</v>
      </c>
      <c r="B127" s="432">
        <v>2</v>
      </c>
      <c r="C127" s="432">
        <v>5</v>
      </c>
      <c r="D127" s="432">
        <v>1</v>
      </c>
      <c r="E127" s="432"/>
      <c r="F127" s="431" t="s">
        <v>134</v>
      </c>
      <c r="G127" s="453">
        <v>0</v>
      </c>
      <c r="H127" s="453">
        <v>0</v>
      </c>
      <c r="I127" s="453">
        <v>0</v>
      </c>
      <c r="J127" s="453">
        <v>0</v>
      </c>
      <c r="K127" s="452">
        <v>0</v>
      </c>
    </row>
    <row r="128" spans="1:11" ht="12.75" x14ac:dyDescent="0.2">
      <c r="A128" s="438">
        <v>2</v>
      </c>
      <c r="B128" s="437">
        <v>2</v>
      </c>
      <c r="C128" s="437">
        <v>5</v>
      </c>
      <c r="D128" s="437">
        <v>1</v>
      </c>
      <c r="E128" s="437" t="s">
        <v>309</v>
      </c>
      <c r="F128" s="475" t="s">
        <v>134</v>
      </c>
      <c r="G128" s="385"/>
      <c r="H128" s="385"/>
      <c r="I128" s="385"/>
      <c r="J128" s="385">
        <f>SUBTOTAL(9,G128:I128)</f>
        <v>0</v>
      </c>
      <c r="K128" s="434">
        <f>IFERROR(J128/$J$18*100,"0.00")</f>
        <v>0</v>
      </c>
    </row>
    <row r="129" spans="1:11" ht="12.75" x14ac:dyDescent="0.2">
      <c r="A129" s="445">
        <v>2</v>
      </c>
      <c r="B129" s="432">
        <v>2</v>
      </c>
      <c r="C129" s="432">
        <v>5</v>
      </c>
      <c r="D129" s="432">
        <v>2</v>
      </c>
      <c r="E129" s="432"/>
      <c r="F129" s="474" t="s">
        <v>135</v>
      </c>
      <c r="G129" s="453">
        <v>0</v>
      </c>
      <c r="H129" s="453">
        <v>0</v>
      </c>
      <c r="I129" s="453">
        <v>0</v>
      </c>
      <c r="J129" s="453">
        <v>0</v>
      </c>
      <c r="K129" s="452">
        <v>0</v>
      </c>
    </row>
    <row r="130" spans="1:11" ht="12.75" x14ac:dyDescent="0.2">
      <c r="A130" s="438">
        <v>2</v>
      </c>
      <c r="B130" s="437">
        <v>2</v>
      </c>
      <c r="C130" s="437">
        <v>5</v>
      </c>
      <c r="D130" s="437">
        <v>2</v>
      </c>
      <c r="E130" s="437" t="s">
        <v>309</v>
      </c>
      <c r="F130" s="475" t="s">
        <v>135</v>
      </c>
      <c r="G130" s="385"/>
      <c r="H130" s="385"/>
      <c r="I130" s="385"/>
      <c r="J130" s="385">
        <f>SUBTOTAL(9,G130:I130)</f>
        <v>0</v>
      </c>
      <c r="K130" s="434">
        <f>IFERROR(J130/$J$18*100,"0.00")</f>
        <v>0</v>
      </c>
    </row>
    <row r="131" spans="1:11" ht="12.75" x14ac:dyDescent="0.2">
      <c r="A131" s="433">
        <v>2</v>
      </c>
      <c r="B131" s="432">
        <v>2</v>
      </c>
      <c r="C131" s="432">
        <v>5</v>
      </c>
      <c r="D131" s="432">
        <v>3</v>
      </c>
      <c r="E131" s="432"/>
      <c r="F131" s="431" t="s">
        <v>136</v>
      </c>
      <c r="G131" s="453">
        <v>0</v>
      </c>
      <c r="H131" s="453">
        <v>0</v>
      </c>
      <c r="I131" s="453">
        <v>0</v>
      </c>
      <c r="J131" s="453">
        <v>0</v>
      </c>
      <c r="K131" s="452">
        <v>0</v>
      </c>
    </row>
    <row r="132" spans="1:11" ht="12.75" x14ac:dyDescent="0.2">
      <c r="A132" s="438">
        <v>2</v>
      </c>
      <c r="B132" s="437">
        <v>2</v>
      </c>
      <c r="C132" s="437">
        <v>5</v>
      </c>
      <c r="D132" s="437">
        <v>3</v>
      </c>
      <c r="E132" s="437" t="s">
        <v>309</v>
      </c>
      <c r="F132" s="475" t="s">
        <v>137</v>
      </c>
      <c r="G132" s="385"/>
      <c r="H132" s="385"/>
      <c r="I132" s="385"/>
      <c r="J132" s="385">
        <f>SUBTOTAL(9,G132:I132)</f>
        <v>0</v>
      </c>
      <c r="K132" s="434">
        <f>IFERROR(J132/$J$18*100,"0.00")</f>
        <v>0</v>
      </c>
    </row>
    <row r="133" spans="1:11" ht="12.75" x14ac:dyDescent="0.2">
      <c r="A133" s="438">
        <v>2</v>
      </c>
      <c r="B133" s="437">
        <v>2</v>
      </c>
      <c r="C133" s="437">
        <v>5</v>
      </c>
      <c r="D133" s="437">
        <v>3</v>
      </c>
      <c r="E133" s="437" t="s">
        <v>310</v>
      </c>
      <c r="F133" s="475" t="s">
        <v>138</v>
      </c>
      <c r="G133" s="385"/>
      <c r="H133" s="385"/>
      <c r="I133" s="385"/>
      <c r="J133" s="385">
        <f>SUBTOTAL(9,G133:I133)</f>
        <v>0</v>
      </c>
      <c r="K133" s="434">
        <f>IFERROR(J133/$J$18*100,"0.00")</f>
        <v>0</v>
      </c>
    </row>
    <row r="134" spans="1:11" ht="12.75" x14ac:dyDescent="0.2">
      <c r="A134" s="438">
        <v>2</v>
      </c>
      <c r="B134" s="437">
        <v>2</v>
      </c>
      <c r="C134" s="437">
        <v>5</v>
      </c>
      <c r="D134" s="437">
        <v>3</v>
      </c>
      <c r="E134" s="437" t="s">
        <v>311</v>
      </c>
      <c r="F134" s="475" t="s">
        <v>139</v>
      </c>
      <c r="G134" s="385"/>
      <c r="H134" s="385"/>
      <c r="I134" s="385"/>
      <c r="J134" s="385">
        <f>SUBTOTAL(9,G134:I134)</f>
        <v>0</v>
      </c>
      <c r="K134" s="434">
        <f>IFERROR(J134/$J$18*100,"0.00")</f>
        <v>0</v>
      </c>
    </row>
    <row r="135" spans="1:11" ht="12.75" x14ac:dyDescent="0.2">
      <c r="A135" s="438">
        <v>2</v>
      </c>
      <c r="B135" s="437">
        <v>2</v>
      </c>
      <c r="C135" s="437">
        <v>5</v>
      </c>
      <c r="D135" s="437">
        <v>3</v>
      </c>
      <c r="E135" s="437" t="s">
        <v>312</v>
      </c>
      <c r="F135" s="475" t="s">
        <v>140</v>
      </c>
      <c r="G135" s="385"/>
      <c r="H135" s="385"/>
      <c r="I135" s="385"/>
      <c r="J135" s="385">
        <f>SUBTOTAL(9,G135:I135)</f>
        <v>0</v>
      </c>
      <c r="K135" s="434">
        <f>IFERROR(J135/$J$18*100,"0.00")</f>
        <v>0</v>
      </c>
    </row>
    <row r="136" spans="1:11" ht="12.75" x14ac:dyDescent="0.2">
      <c r="A136" s="438">
        <v>2</v>
      </c>
      <c r="B136" s="437">
        <v>2</v>
      </c>
      <c r="C136" s="437">
        <v>5</v>
      </c>
      <c r="D136" s="437">
        <v>3</v>
      </c>
      <c r="E136" s="437" t="s">
        <v>316</v>
      </c>
      <c r="F136" s="475" t="s">
        <v>141</v>
      </c>
      <c r="G136" s="385"/>
      <c r="H136" s="385"/>
      <c r="I136" s="385"/>
      <c r="J136" s="385">
        <f>SUBTOTAL(9,G136:I136)</f>
        <v>0</v>
      </c>
      <c r="K136" s="434">
        <f>IFERROR(J136/$J$18*100,"0.00")</f>
        <v>0</v>
      </c>
    </row>
    <row r="137" spans="1:11" ht="12.75" x14ac:dyDescent="0.2">
      <c r="A137" s="433">
        <v>2</v>
      </c>
      <c r="B137" s="432">
        <v>2</v>
      </c>
      <c r="C137" s="432">
        <v>5</v>
      </c>
      <c r="D137" s="432">
        <v>4</v>
      </c>
      <c r="E137" s="432"/>
      <c r="F137" s="431" t="s">
        <v>142</v>
      </c>
      <c r="G137" s="453">
        <v>0</v>
      </c>
      <c r="H137" s="453">
        <v>0</v>
      </c>
      <c r="I137" s="453">
        <v>0</v>
      </c>
      <c r="J137" s="453">
        <v>0</v>
      </c>
      <c r="K137" s="452">
        <v>0</v>
      </c>
    </row>
    <row r="138" spans="1:11" ht="12.75" x14ac:dyDescent="0.2">
      <c r="A138" s="438">
        <v>2</v>
      </c>
      <c r="B138" s="437">
        <v>2</v>
      </c>
      <c r="C138" s="437">
        <v>5</v>
      </c>
      <c r="D138" s="437">
        <v>4</v>
      </c>
      <c r="E138" s="437" t="s">
        <v>309</v>
      </c>
      <c r="F138" s="475" t="s">
        <v>142</v>
      </c>
      <c r="G138" s="385"/>
      <c r="H138" s="385"/>
      <c r="I138" s="385"/>
      <c r="J138" s="385">
        <f>SUBTOTAL(9,G138:I138)</f>
        <v>0</v>
      </c>
      <c r="K138" s="434">
        <f>IFERROR(J138/$J$18*100,"0.00")</f>
        <v>0</v>
      </c>
    </row>
    <row r="139" spans="1:11" ht="12.75" x14ac:dyDescent="0.2">
      <c r="A139" s="445">
        <v>2</v>
      </c>
      <c r="B139" s="432">
        <v>2</v>
      </c>
      <c r="C139" s="432">
        <v>5</v>
      </c>
      <c r="D139" s="432">
        <v>5</v>
      </c>
      <c r="E139" s="432"/>
      <c r="F139" s="474" t="s">
        <v>368</v>
      </c>
      <c r="G139" s="430">
        <f>+G140</f>
        <v>0</v>
      </c>
      <c r="H139" s="430">
        <f>+H140</f>
        <v>0</v>
      </c>
      <c r="I139" s="430">
        <f>+I140</f>
        <v>0</v>
      </c>
      <c r="J139" s="430">
        <f>+J140</f>
        <v>0</v>
      </c>
      <c r="K139" s="429">
        <f>+K140</f>
        <v>0</v>
      </c>
    </row>
    <row r="140" spans="1:11" ht="12.75" x14ac:dyDescent="0.2">
      <c r="A140" s="438">
        <v>2</v>
      </c>
      <c r="B140" s="437">
        <v>2</v>
      </c>
      <c r="C140" s="437">
        <v>5</v>
      </c>
      <c r="D140" s="437">
        <v>5</v>
      </c>
      <c r="E140" s="437" t="s">
        <v>309</v>
      </c>
      <c r="F140" s="475" t="s">
        <v>368</v>
      </c>
      <c r="G140" s="385"/>
      <c r="H140" s="385"/>
      <c r="I140" s="385"/>
      <c r="J140" s="385">
        <f>SUBTOTAL(9,G140:I140)</f>
        <v>0</v>
      </c>
      <c r="K140" s="434">
        <f>IFERROR(J140/$J$18*100,"0.00")</f>
        <v>0</v>
      </c>
    </row>
    <row r="141" spans="1:11" ht="12.75" x14ac:dyDescent="0.2">
      <c r="A141" s="445">
        <v>2</v>
      </c>
      <c r="B141" s="432">
        <v>2</v>
      </c>
      <c r="C141" s="432">
        <v>5</v>
      </c>
      <c r="D141" s="432">
        <v>6</v>
      </c>
      <c r="E141" s="432"/>
      <c r="F141" s="474" t="s">
        <v>369</v>
      </c>
      <c r="G141" s="453">
        <v>0</v>
      </c>
      <c r="H141" s="453">
        <v>0</v>
      </c>
      <c r="I141" s="453">
        <v>0</v>
      </c>
      <c r="J141" s="453">
        <v>0</v>
      </c>
      <c r="K141" s="452">
        <v>0</v>
      </c>
    </row>
    <row r="142" spans="1:11" ht="12.75" x14ac:dyDescent="0.2">
      <c r="A142" s="438">
        <v>2</v>
      </c>
      <c r="B142" s="437">
        <v>2</v>
      </c>
      <c r="C142" s="437">
        <v>5</v>
      </c>
      <c r="D142" s="437">
        <v>6</v>
      </c>
      <c r="E142" s="437" t="s">
        <v>309</v>
      </c>
      <c r="F142" s="475" t="s">
        <v>369</v>
      </c>
      <c r="G142" s="385"/>
      <c r="H142" s="385"/>
      <c r="I142" s="385"/>
      <c r="J142" s="385">
        <f>SUBTOTAL(9,G142:I142)</f>
        <v>0</v>
      </c>
      <c r="K142" s="434">
        <f>IFERROR(J142/$J$18*100,"0.00")</f>
        <v>0</v>
      </c>
    </row>
    <row r="143" spans="1:11" ht="12.75" x14ac:dyDescent="0.2">
      <c r="A143" s="445">
        <v>2</v>
      </c>
      <c r="B143" s="432">
        <v>2</v>
      </c>
      <c r="C143" s="432">
        <v>5</v>
      </c>
      <c r="D143" s="432">
        <v>7</v>
      </c>
      <c r="E143" s="432"/>
      <c r="F143" s="474" t="s">
        <v>370</v>
      </c>
      <c r="G143" s="430">
        <f>+G144</f>
        <v>0</v>
      </c>
      <c r="H143" s="430">
        <f>+H144</f>
        <v>0</v>
      </c>
      <c r="I143" s="430">
        <f>+I144</f>
        <v>0</v>
      </c>
      <c r="J143" s="430">
        <f>+J144</f>
        <v>0</v>
      </c>
      <c r="K143" s="429">
        <f>+K144</f>
        <v>0</v>
      </c>
    </row>
    <row r="144" spans="1:11" ht="12.75" x14ac:dyDescent="0.2">
      <c r="A144" s="438">
        <v>2</v>
      </c>
      <c r="B144" s="437">
        <v>2</v>
      </c>
      <c r="C144" s="437">
        <v>5</v>
      </c>
      <c r="D144" s="437">
        <v>7</v>
      </c>
      <c r="E144" s="437" t="s">
        <v>309</v>
      </c>
      <c r="F144" s="475" t="s">
        <v>370</v>
      </c>
      <c r="G144" s="385"/>
      <c r="H144" s="385"/>
      <c r="I144" s="385"/>
      <c r="J144" s="385">
        <f>SUBTOTAL(9,G144:I144)</f>
        <v>0</v>
      </c>
      <c r="K144" s="434">
        <f>IFERROR(J144/$J$18*100,"0.00")</f>
        <v>0</v>
      </c>
    </row>
    <row r="145" spans="1:11" ht="12.75" x14ac:dyDescent="0.2">
      <c r="A145" s="445">
        <v>2</v>
      </c>
      <c r="B145" s="432">
        <v>2</v>
      </c>
      <c r="C145" s="432">
        <v>5</v>
      </c>
      <c r="D145" s="432">
        <v>8</v>
      </c>
      <c r="E145" s="432"/>
      <c r="F145" s="474" t="s">
        <v>143</v>
      </c>
      <c r="G145" s="453">
        <v>0</v>
      </c>
      <c r="H145" s="453">
        <v>0</v>
      </c>
      <c r="I145" s="453">
        <v>0</v>
      </c>
      <c r="J145" s="453">
        <v>0</v>
      </c>
      <c r="K145" s="452">
        <v>0</v>
      </c>
    </row>
    <row r="146" spans="1:11" ht="12.75" x14ac:dyDescent="0.2">
      <c r="A146" s="438">
        <v>2</v>
      </c>
      <c r="B146" s="437">
        <v>2</v>
      </c>
      <c r="C146" s="437">
        <v>5</v>
      </c>
      <c r="D146" s="437">
        <v>8</v>
      </c>
      <c r="E146" s="437" t="s">
        <v>309</v>
      </c>
      <c r="F146" s="475" t="s">
        <v>143</v>
      </c>
      <c r="G146" s="385"/>
      <c r="H146" s="385"/>
      <c r="I146" s="385"/>
      <c r="J146" s="385">
        <f>SUBTOTAL(9,G146:I146)</f>
        <v>0</v>
      </c>
      <c r="K146" s="434">
        <f>IFERROR(J146/$J$18*100,"0.00")</f>
        <v>0</v>
      </c>
    </row>
    <row r="147" spans="1:11" ht="12.75" x14ac:dyDescent="0.2">
      <c r="A147" s="443">
        <v>2</v>
      </c>
      <c r="B147" s="442">
        <v>2</v>
      </c>
      <c r="C147" s="442">
        <v>6</v>
      </c>
      <c r="D147" s="442"/>
      <c r="E147" s="442"/>
      <c r="F147" s="441" t="s">
        <v>144</v>
      </c>
      <c r="G147" s="440">
        <v>0</v>
      </c>
      <c r="H147" s="440">
        <v>85000</v>
      </c>
      <c r="I147" s="440">
        <v>0</v>
      </c>
      <c r="J147" s="440">
        <v>85000</v>
      </c>
      <c r="K147" s="439">
        <v>3.7970745489437727E-2</v>
      </c>
    </row>
    <row r="148" spans="1:11" ht="12.75" x14ac:dyDescent="0.2">
      <c r="A148" s="433">
        <v>2</v>
      </c>
      <c r="B148" s="432">
        <v>2</v>
      </c>
      <c r="C148" s="432">
        <v>6</v>
      </c>
      <c r="D148" s="432">
        <v>1</v>
      </c>
      <c r="E148" s="432"/>
      <c r="F148" s="431" t="s">
        <v>371</v>
      </c>
      <c r="G148" s="453">
        <v>0</v>
      </c>
      <c r="H148" s="453">
        <v>25000</v>
      </c>
      <c r="I148" s="453">
        <v>0</v>
      </c>
      <c r="J148" s="453">
        <v>25000</v>
      </c>
      <c r="K148" s="452">
        <v>1.1167866320422862E-2</v>
      </c>
    </row>
    <row r="149" spans="1:11" ht="12.75" x14ac:dyDescent="0.2">
      <c r="A149" s="438">
        <v>2</v>
      </c>
      <c r="B149" s="437">
        <v>2</v>
      </c>
      <c r="C149" s="437">
        <v>6</v>
      </c>
      <c r="D149" s="437">
        <v>1</v>
      </c>
      <c r="E149" s="437" t="s">
        <v>309</v>
      </c>
      <c r="F149" s="475" t="s">
        <v>371</v>
      </c>
      <c r="G149" s="385"/>
      <c r="H149" s="385">
        <v>25000</v>
      </c>
      <c r="I149" s="385"/>
      <c r="J149" s="385">
        <f>SUBTOTAL(9,G149:I149)</f>
        <v>25000</v>
      </c>
      <c r="K149" s="434">
        <f>IFERROR(J149/$J$18*100,"0.00")</f>
        <v>1.1022624200639842E-2</v>
      </c>
    </row>
    <row r="150" spans="1:11" ht="12.75" x14ac:dyDescent="0.2">
      <c r="A150" s="433">
        <v>2</v>
      </c>
      <c r="B150" s="432">
        <v>2</v>
      </c>
      <c r="C150" s="432">
        <v>6</v>
      </c>
      <c r="D150" s="432">
        <v>2</v>
      </c>
      <c r="E150" s="432"/>
      <c r="F150" s="431" t="s">
        <v>145</v>
      </c>
      <c r="G150" s="453">
        <v>0</v>
      </c>
      <c r="H150" s="453">
        <v>60000</v>
      </c>
      <c r="I150" s="453">
        <v>0</v>
      </c>
      <c r="J150" s="453">
        <v>60000</v>
      </c>
      <c r="K150" s="452">
        <v>2.6802879169014866E-2</v>
      </c>
    </row>
    <row r="151" spans="1:11" ht="12.75" x14ac:dyDescent="0.2">
      <c r="A151" s="438">
        <v>2</v>
      </c>
      <c r="B151" s="437">
        <v>2</v>
      </c>
      <c r="C151" s="437">
        <v>6</v>
      </c>
      <c r="D151" s="437">
        <v>2</v>
      </c>
      <c r="E151" s="437" t="s">
        <v>309</v>
      </c>
      <c r="F151" s="475" t="s">
        <v>145</v>
      </c>
      <c r="G151" s="385"/>
      <c r="H151" s="385">
        <v>60000</v>
      </c>
      <c r="I151" s="385"/>
      <c r="J151" s="385">
        <f>SUBTOTAL(9,G151:I151)</f>
        <v>60000</v>
      </c>
      <c r="K151" s="434">
        <f>IFERROR(J151/$J$18*100,"0.00")</f>
        <v>2.6454298081535616E-2</v>
      </c>
    </row>
    <row r="152" spans="1:11" ht="12.75" x14ac:dyDescent="0.2">
      <c r="A152" s="433">
        <v>2</v>
      </c>
      <c r="B152" s="432">
        <v>2</v>
      </c>
      <c r="C152" s="432">
        <v>6</v>
      </c>
      <c r="D152" s="432">
        <v>3</v>
      </c>
      <c r="E152" s="432"/>
      <c r="F152" s="431" t="s">
        <v>146</v>
      </c>
      <c r="G152" s="453">
        <v>0</v>
      </c>
      <c r="H152" s="453">
        <v>0</v>
      </c>
      <c r="I152" s="453">
        <v>0</v>
      </c>
      <c r="J152" s="453">
        <v>0</v>
      </c>
      <c r="K152" s="452">
        <v>0</v>
      </c>
    </row>
    <row r="153" spans="1:11" ht="12.75" x14ac:dyDescent="0.2">
      <c r="A153" s="438">
        <v>2</v>
      </c>
      <c r="B153" s="437">
        <v>2</v>
      </c>
      <c r="C153" s="437">
        <v>6</v>
      </c>
      <c r="D153" s="437">
        <v>3</v>
      </c>
      <c r="E153" s="437" t="s">
        <v>309</v>
      </c>
      <c r="F153" s="475" t="s">
        <v>146</v>
      </c>
      <c r="G153" s="385"/>
      <c r="H153" s="385"/>
      <c r="I153" s="385"/>
      <c r="J153" s="385">
        <f>SUBTOTAL(9,G153:I153)</f>
        <v>0</v>
      </c>
      <c r="K153" s="434">
        <f>IFERROR(J153/$J$18*100,"0.00")</f>
        <v>0</v>
      </c>
    </row>
    <row r="154" spans="1:11" ht="12.75" x14ac:dyDescent="0.2">
      <c r="A154" s="433">
        <v>2</v>
      </c>
      <c r="B154" s="432">
        <v>2</v>
      </c>
      <c r="C154" s="432">
        <v>6</v>
      </c>
      <c r="D154" s="432">
        <v>4</v>
      </c>
      <c r="E154" s="432"/>
      <c r="F154" s="431" t="s">
        <v>147</v>
      </c>
      <c r="G154" s="453">
        <v>0</v>
      </c>
      <c r="H154" s="453">
        <v>0</v>
      </c>
      <c r="I154" s="453">
        <v>0</v>
      </c>
      <c r="J154" s="453">
        <v>0</v>
      </c>
      <c r="K154" s="452">
        <v>0</v>
      </c>
    </row>
    <row r="155" spans="1:11" ht="12.75" x14ac:dyDescent="0.2">
      <c r="A155" s="438">
        <v>2</v>
      </c>
      <c r="B155" s="437">
        <v>2</v>
      </c>
      <c r="C155" s="437">
        <v>6</v>
      </c>
      <c r="D155" s="437">
        <v>4</v>
      </c>
      <c r="E155" s="437" t="s">
        <v>309</v>
      </c>
      <c r="F155" s="475" t="s">
        <v>147</v>
      </c>
      <c r="G155" s="385"/>
      <c r="H155" s="385"/>
      <c r="I155" s="385"/>
      <c r="J155" s="385">
        <f>SUBTOTAL(9,G155:I155)</f>
        <v>0</v>
      </c>
      <c r="K155" s="434">
        <f>IFERROR(J155/$J$18*100,"0.00")</f>
        <v>0</v>
      </c>
    </row>
    <row r="156" spans="1:11" ht="12.75" x14ac:dyDescent="0.2">
      <c r="A156" s="445">
        <v>2</v>
      </c>
      <c r="B156" s="432">
        <v>2</v>
      </c>
      <c r="C156" s="432">
        <v>6</v>
      </c>
      <c r="D156" s="432">
        <v>5</v>
      </c>
      <c r="E156" s="432"/>
      <c r="F156" s="474" t="s">
        <v>314</v>
      </c>
      <c r="G156" s="430">
        <f>+G157</f>
        <v>0</v>
      </c>
      <c r="H156" s="430">
        <f>+H157</f>
        <v>0</v>
      </c>
      <c r="I156" s="430">
        <f>+I157</f>
        <v>0</v>
      </c>
      <c r="J156" s="430">
        <f>+J157</f>
        <v>0</v>
      </c>
      <c r="K156" s="429">
        <f>+K157</f>
        <v>0</v>
      </c>
    </row>
    <row r="157" spans="1:11" ht="12.75" x14ac:dyDescent="0.2">
      <c r="A157" s="438">
        <v>2</v>
      </c>
      <c r="B157" s="437">
        <v>2</v>
      </c>
      <c r="C157" s="437">
        <v>6</v>
      </c>
      <c r="D157" s="437">
        <v>5</v>
      </c>
      <c r="E157" s="437" t="s">
        <v>309</v>
      </c>
      <c r="F157" s="475" t="s">
        <v>314</v>
      </c>
      <c r="G157" s="385"/>
      <c r="H157" s="385"/>
      <c r="I157" s="385"/>
      <c r="J157" s="385">
        <f>SUBTOTAL(9,G157:I157)</f>
        <v>0</v>
      </c>
      <c r="K157" s="434">
        <f>IFERROR(J157/$J$18*100,"0.00")</f>
        <v>0</v>
      </c>
    </row>
    <row r="158" spans="1:11" ht="12.75" x14ac:dyDescent="0.2">
      <c r="A158" s="445">
        <v>2</v>
      </c>
      <c r="B158" s="432">
        <v>2</v>
      </c>
      <c r="C158" s="432">
        <v>6</v>
      </c>
      <c r="D158" s="432">
        <v>6</v>
      </c>
      <c r="E158" s="432"/>
      <c r="F158" s="474" t="s">
        <v>372</v>
      </c>
      <c r="G158" s="430">
        <f>+G159</f>
        <v>0</v>
      </c>
      <c r="H158" s="430">
        <f>+H159</f>
        <v>0</v>
      </c>
      <c r="I158" s="430">
        <f>+I159</f>
        <v>0</v>
      </c>
      <c r="J158" s="430">
        <f>+J159</f>
        <v>0</v>
      </c>
      <c r="K158" s="429">
        <f>+K159</f>
        <v>0</v>
      </c>
    </row>
    <row r="159" spans="1:11" ht="12.75" x14ac:dyDescent="0.2">
      <c r="A159" s="438">
        <v>2</v>
      </c>
      <c r="B159" s="437">
        <v>2</v>
      </c>
      <c r="C159" s="437">
        <v>6</v>
      </c>
      <c r="D159" s="437">
        <v>6</v>
      </c>
      <c r="E159" s="437" t="s">
        <v>309</v>
      </c>
      <c r="F159" s="475" t="s">
        <v>372</v>
      </c>
      <c r="G159" s="385"/>
      <c r="H159" s="385"/>
      <c r="I159" s="385"/>
      <c r="J159" s="385">
        <f>SUBTOTAL(9,G159:I159)</f>
        <v>0</v>
      </c>
      <c r="K159" s="434">
        <f>IFERROR(J159/$J$18*100,"0.00")</f>
        <v>0</v>
      </c>
    </row>
    <row r="160" spans="1:11" ht="12.75" x14ac:dyDescent="0.2">
      <c r="A160" s="445">
        <v>2</v>
      </c>
      <c r="B160" s="432">
        <v>2</v>
      </c>
      <c r="C160" s="432">
        <v>6</v>
      </c>
      <c r="D160" s="432">
        <v>7</v>
      </c>
      <c r="E160" s="432"/>
      <c r="F160" s="474" t="s">
        <v>373</v>
      </c>
      <c r="G160" s="430">
        <f>+G161</f>
        <v>0</v>
      </c>
      <c r="H160" s="430">
        <f>+H161</f>
        <v>0</v>
      </c>
      <c r="I160" s="430">
        <f>+I161</f>
        <v>0</v>
      </c>
      <c r="J160" s="430">
        <f>+J161</f>
        <v>0</v>
      </c>
      <c r="K160" s="429">
        <f>+K161</f>
        <v>0</v>
      </c>
    </row>
    <row r="161" spans="1:11" ht="12.75" x14ac:dyDescent="0.2">
      <c r="A161" s="438">
        <v>2</v>
      </c>
      <c r="B161" s="437">
        <v>2</v>
      </c>
      <c r="C161" s="437">
        <v>6</v>
      </c>
      <c r="D161" s="437">
        <v>7</v>
      </c>
      <c r="E161" s="437" t="s">
        <v>309</v>
      </c>
      <c r="F161" s="475" t="s">
        <v>373</v>
      </c>
      <c r="G161" s="385"/>
      <c r="H161" s="385"/>
      <c r="I161" s="385"/>
      <c r="J161" s="385">
        <f>SUBTOTAL(9,G161:I161)</f>
        <v>0</v>
      </c>
      <c r="K161" s="434">
        <f>IFERROR(J161/$J$18*100,"0.00")</f>
        <v>0</v>
      </c>
    </row>
    <row r="162" spans="1:11" ht="12.75" x14ac:dyDescent="0.2">
      <c r="A162" s="445">
        <v>2</v>
      </c>
      <c r="B162" s="432">
        <v>2</v>
      </c>
      <c r="C162" s="432">
        <v>6</v>
      </c>
      <c r="D162" s="432">
        <v>8</v>
      </c>
      <c r="E162" s="432"/>
      <c r="F162" s="474" t="s">
        <v>374</v>
      </c>
      <c r="G162" s="430">
        <f>+G163</f>
        <v>0</v>
      </c>
      <c r="H162" s="430">
        <f>+H163</f>
        <v>0</v>
      </c>
      <c r="I162" s="430">
        <f>+I163</f>
        <v>0</v>
      </c>
      <c r="J162" s="430">
        <f>+J163</f>
        <v>0</v>
      </c>
      <c r="K162" s="429">
        <f>+K163</f>
        <v>0</v>
      </c>
    </row>
    <row r="163" spans="1:11" ht="12.75" x14ac:dyDescent="0.2">
      <c r="A163" s="438">
        <v>2</v>
      </c>
      <c r="B163" s="437">
        <v>2</v>
      </c>
      <c r="C163" s="437">
        <v>6</v>
      </c>
      <c r="D163" s="437">
        <v>8</v>
      </c>
      <c r="E163" s="437" t="s">
        <v>309</v>
      </c>
      <c r="F163" s="475" t="s">
        <v>374</v>
      </c>
      <c r="G163" s="385"/>
      <c r="H163" s="385"/>
      <c r="I163" s="385"/>
      <c r="J163" s="385">
        <f>SUBTOTAL(9,G163:I163)</f>
        <v>0</v>
      </c>
      <c r="K163" s="434">
        <f>IFERROR(J163/$J$18*100,"0.00")</f>
        <v>0</v>
      </c>
    </row>
    <row r="164" spans="1:11" ht="12.75" x14ac:dyDescent="0.2">
      <c r="A164" s="445">
        <v>2</v>
      </c>
      <c r="B164" s="432">
        <v>2</v>
      </c>
      <c r="C164" s="432">
        <v>6</v>
      </c>
      <c r="D164" s="432">
        <v>9</v>
      </c>
      <c r="E164" s="432"/>
      <c r="F164" s="474" t="s">
        <v>315</v>
      </c>
      <c r="G164" s="430">
        <f>+G165</f>
        <v>0</v>
      </c>
      <c r="H164" s="430">
        <f>+H165</f>
        <v>0</v>
      </c>
      <c r="I164" s="430">
        <f>+I165</f>
        <v>0</v>
      </c>
      <c r="J164" s="430">
        <f>+J165</f>
        <v>0</v>
      </c>
      <c r="K164" s="429">
        <f>+K165</f>
        <v>0</v>
      </c>
    </row>
    <row r="165" spans="1:11" ht="12.75" x14ac:dyDescent="0.2">
      <c r="A165" s="438">
        <v>2</v>
      </c>
      <c r="B165" s="437">
        <v>2</v>
      </c>
      <c r="C165" s="437">
        <v>6</v>
      </c>
      <c r="D165" s="437">
        <v>9</v>
      </c>
      <c r="E165" s="437" t="s">
        <v>309</v>
      </c>
      <c r="F165" s="475" t="s">
        <v>315</v>
      </c>
      <c r="G165" s="385"/>
      <c r="H165" s="385"/>
      <c r="I165" s="385"/>
      <c r="J165" s="385">
        <f>SUBTOTAL(9,G165:I165)</f>
        <v>0</v>
      </c>
      <c r="K165" s="434">
        <f>IFERROR(J165/$J$18*100,"0.00")</f>
        <v>0</v>
      </c>
    </row>
    <row r="166" spans="1:11" ht="12.75" x14ac:dyDescent="0.2">
      <c r="A166" s="443">
        <v>2</v>
      </c>
      <c r="B166" s="442">
        <v>2</v>
      </c>
      <c r="C166" s="442">
        <v>7</v>
      </c>
      <c r="D166" s="442"/>
      <c r="E166" s="442"/>
      <c r="F166" s="441" t="s">
        <v>148</v>
      </c>
      <c r="G166" s="440">
        <v>0</v>
      </c>
      <c r="H166" s="440">
        <f>H167+H175</f>
        <v>3150000</v>
      </c>
      <c r="I166" s="440">
        <v>0</v>
      </c>
      <c r="J166" s="456">
        <f>SUBTOTAL(9,G166:I166)</f>
        <v>3150000</v>
      </c>
      <c r="K166" s="439">
        <v>1.4071511563732804</v>
      </c>
    </row>
    <row r="167" spans="1:11" ht="12.75" x14ac:dyDescent="0.2">
      <c r="A167" s="445">
        <v>2</v>
      </c>
      <c r="B167" s="432">
        <v>2</v>
      </c>
      <c r="C167" s="432">
        <v>7</v>
      </c>
      <c r="D167" s="432">
        <v>1</v>
      </c>
      <c r="E167" s="432"/>
      <c r="F167" s="474" t="s">
        <v>375</v>
      </c>
      <c r="G167" s="453">
        <v>0</v>
      </c>
      <c r="H167" s="453">
        <f>SUM(H168:H174)</f>
        <v>1100000</v>
      </c>
      <c r="I167" s="453">
        <v>0</v>
      </c>
      <c r="J167" s="453">
        <v>1100000</v>
      </c>
      <c r="K167" s="452">
        <v>0.49138611809860588</v>
      </c>
    </row>
    <row r="168" spans="1:11" ht="12.75" x14ac:dyDescent="0.2">
      <c r="A168" s="454">
        <v>2</v>
      </c>
      <c r="B168" s="437">
        <v>2</v>
      </c>
      <c r="C168" s="437">
        <v>7</v>
      </c>
      <c r="D168" s="437">
        <v>1</v>
      </c>
      <c r="E168" s="437" t="s">
        <v>309</v>
      </c>
      <c r="F168" s="473" t="s">
        <v>149</v>
      </c>
      <c r="G168" s="385"/>
      <c r="H168" s="385">
        <v>400000</v>
      </c>
      <c r="I168" s="385"/>
      <c r="J168" s="385">
        <f t="shared" ref="J168:J174" si="6">SUBTOTAL(9,G168:I168)</f>
        <v>400000</v>
      </c>
      <c r="K168" s="434">
        <f t="shared" ref="K168:K174" si="7">IFERROR(J168/$J$18*100,"0.00")</f>
        <v>0.17636198721023746</v>
      </c>
    </row>
    <row r="169" spans="1:11" ht="12.75" x14ac:dyDescent="0.2">
      <c r="A169" s="454">
        <v>2</v>
      </c>
      <c r="B169" s="437">
        <v>2</v>
      </c>
      <c r="C169" s="437">
        <v>7</v>
      </c>
      <c r="D169" s="437">
        <v>1</v>
      </c>
      <c r="E169" s="437" t="s">
        <v>310</v>
      </c>
      <c r="F169" s="473" t="s">
        <v>150</v>
      </c>
      <c r="G169" s="385"/>
      <c r="H169" s="385"/>
      <c r="I169" s="385"/>
      <c r="J169" s="385">
        <f t="shared" si="6"/>
        <v>0</v>
      </c>
      <c r="K169" s="434">
        <f t="shared" si="7"/>
        <v>0</v>
      </c>
    </row>
    <row r="170" spans="1:11" ht="12.75" x14ac:dyDescent="0.2">
      <c r="A170" s="454">
        <v>2</v>
      </c>
      <c r="B170" s="437">
        <v>2</v>
      </c>
      <c r="C170" s="437">
        <v>7</v>
      </c>
      <c r="D170" s="437">
        <v>1</v>
      </c>
      <c r="E170" s="437" t="s">
        <v>311</v>
      </c>
      <c r="F170" s="473" t="s">
        <v>151</v>
      </c>
      <c r="G170" s="385"/>
      <c r="H170" s="385"/>
      <c r="I170" s="385"/>
      <c r="J170" s="385">
        <f t="shared" si="6"/>
        <v>0</v>
      </c>
      <c r="K170" s="434">
        <f t="shared" si="7"/>
        <v>0</v>
      </c>
    </row>
    <row r="171" spans="1:11" ht="12.75" x14ac:dyDescent="0.2">
      <c r="A171" s="454">
        <v>2</v>
      </c>
      <c r="B171" s="437">
        <v>2</v>
      </c>
      <c r="C171" s="437">
        <v>7</v>
      </c>
      <c r="D171" s="437">
        <v>1</v>
      </c>
      <c r="E171" s="437" t="s">
        <v>312</v>
      </c>
      <c r="F171" s="473" t="s">
        <v>152</v>
      </c>
      <c r="G171" s="385"/>
      <c r="H171" s="385"/>
      <c r="I171" s="385"/>
      <c r="J171" s="385">
        <f t="shared" si="6"/>
        <v>0</v>
      </c>
      <c r="K171" s="434">
        <f t="shared" si="7"/>
        <v>0</v>
      </c>
    </row>
    <row r="172" spans="1:11" ht="12.75" x14ac:dyDescent="0.2">
      <c r="A172" s="454">
        <v>2</v>
      </c>
      <c r="B172" s="437">
        <v>2</v>
      </c>
      <c r="C172" s="437">
        <v>7</v>
      </c>
      <c r="D172" s="437">
        <v>1</v>
      </c>
      <c r="E172" s="437" t="s">
        <v>316</v>
      </c>
      <c r="F172" s="473" t="s">
        <v>153</v>
      </c>
      <c r="G172" s="385"/>
      <c r="H172" s="385">
        <v>300000</v>
      </c>
      <c r="I172" s="385"/>
      <c r="J172" s="385">
        <f t="shared" si="6"/>
        <v>300000</v>
      </c>
      <c r="K172" s="434">
        <f t="shared" si="7"/>
        <v>0.13227149040767808</v>
      </c>
    </row>
    <row r="173" spans="1:11" ht="12.75" x14ac:dyDescent="0.2">
      <c r="A173" s="454">
        <v>2</v>
      </c>
      <c r="B173" s="437">
        <v>2</v>
      </c>
      <c r="C173" s="437">
        <v>7</v>
      </c>
      <c r="D173" s="437">
        <v>1</v>
      </c>
      <c r="E173" s="437" t="s">
        <v>354</v>
      </c>
      <c r="F173" s="473" t="s">
        <v>154</v>
      </c>
      <c r="G173" s="385"/>
      <c r="H173" s="385">
        <v>200000</v>
      </c>
      <c r="I173" s="385"/>
      <c r="J173" s="385">
        <f t="shared" si="6"/>
        <v>200000</v>
      </c>
      <c r="K173" s="434">
        <f t="shared" si="7"/>
        <v>8.8180993605118732E-2</v>
      </c>
    </row>
    <row r="174" spans="1:11" ht="12.75" x14ac:dyDescent="0.2">
      <c r="A174" s="454">
        <v>2</v>
      </c>
      <c r="B174" s="437">
        <v>2</v>
      </c>
      <c r="C174" s="437">
        <v>7</v>
      </c>
      <c r="D174" s="437">
        <v>1</v>
      </c>
      <c r="E174" s="437" t="s">
        <v>356</v>
      </c>
      <c r="F174" s="473" t="s">
        <v>155</v>
      </c>
      <c r="G174" s="385"/>
      <c r="H174" s="385">
        <v>200000</v>
      </c>
      <c r="I174" s="385"/>
      <c r="J174" s="385">
        <f t="shared" si="6"/>
        <v>200000</v>
      </c>
      <c r="K174" s="434">
        <f t="shared" si="7"/>
        <v>8.8180993605118732E-2</v>
      </c>
    </row>
    <row r="175" spans="1:11" ht="12.75" x14ac:dyDescent="0.2">
      <c r="A175" s="433">
        <v>2</v>
      </c>
      <c r="B175" s="432">
        <v>2</v>
      </c>
      <c r="C175" s="432">
        <v>7</v>
      </c>
      <c r="D175" s="432">
        <v>2</v>
      </c>
      <c r="E175" s="432"/>
      <c r="F175" s="431" t="s">
        <v>376</v>
      </c>
      <c r="G175" s="453">
        <v>0</v>
      </c>
      <c r="H175" s="453">
        <f>SUM(H176:H181)</f>
        <v>2050000</v>
      </c>
      <c r="I175" s="453">
        <v>0</v>
      </c>
      <c r="J175" s="453">
        <v>2050000</v>
      </c>
      <c r="K175" s="452">
        <v>0.91576503827467459</v>
      </c>
    </row>
    <row r="176" spans="1:11" ht="12.75" x14ac:dyDescent="0.2">
      <c r="A176" s="454">
        <v>2</v>
      </c>
      <c r="B176" s="437">
        <v>2</v>
      </c>
      <c r="C176" s="437">
        <v>7</v>
      </c>
      <c r="D176" s="437">
        <v>2</v>
      </c>
      <c r="E176" s="437" t="s">
        <v>309</v>
      </c>
      <c r="F176" s="473" t="s">
        <v>377</v>
      </c>
      <c r="G176" s="385"/>
      <c r="H176" s="385">
        <v>150000</v>
      </c>
      <c r="I176" s="385"/>
      <c r="J176" s="385">
        <f t="shared" ref="J176:J181" si="8">SUBTOTAL(9,G176:I176)</f>
        <v>150000</v>
      </c>
      <c r="K176" s="434">
        <f t="shared" ref="K176:K181" si="9">IFERROR(J176/$J$18*100,"0.00")</f>
        <v>6.6135745203839039E-2</v>
      </c>
    </row>
    <row r="177" spans="1:11" ht="12.75" x14ac:dyDescent="0.2">
      <c r="A177" s="454">
        <v>2</v>
      </c>
      <c r="B177" s="437">
        <v>2</v>
      </c>
      <c r="C177" s="437">
        <v>7</v>
      </c>
      <c r="D177" s="437">
        <v>2</v>
      </c>
      <c r="E177" s="437" t="s">
        <v>310</v>
      </c>
      <c r="F177" s="473" t="s">
        <v>156</v>
      </c>
      <c r="G177" s="385"/>
      <c r="H177" s="385">
        <v>200000</v>
      </c>
      <c r="I177" s="385"/>
      <c r="J177" s="385">
        <f t="shared" si="8"/>
        <v>200000</v>
      </c>
      <c r="K177" s="434">
        <f t="shared" si="9"/>
        <v>8.8180993605118732E-2</v>
      </c>
    </row>
    <row r="178" spans="1:11" ht="12.75" x14ac:dyDescent="0.2">
      <c r="A178" s="454">
        <v>2</v>
      </c>
      <c r="B178" s="437">
        <v>2</v>
      </c>
      <c r="C178" s="437">
        <v>7</v>
      </c>
      <c r="D178" s="437">
        <v>2</v>
      </c>
      <c r="E178" s="437" t="s">
        <v>311</v>
      </c>
      <c r="F178" s="473" t="s">
        <v>378</v>
      </c>
      <c r="G178" s="385"/>
      <c r="H178" s="385"/>
      <c r="I178" s="385"/>
      <c r="J178" s="385">
        <f t="shared" si="8"/>
        <v>0</v>
      </c>
      <c r="K178" s="434">
        <f t="shared" si="9"/>
        <v>0</v>
      </c>
    </row>
    <row r="179" spans="1:11" ht="12.75" x14ac:dyDescent="0.2">
      <c r="A179" s="454">
        <v>2</v>
      </c>
      <c r="B179" s="437">
        <v>2</v>
      </c>
      <c r="C179" s="437">
        <v>7</v>
      </c>
      <c r="D179" s="437">
        <v>2</v>
      </c>
      <c r="E179" s="437" t="s">
        <v>312</v>
      </c>
      <c r="F179" s="473" t="s">
        <v>157</v>
      </c>
      <c r="G179" s="385"/>
      <c r="H179" s="385">
        <v>1500000</v>
      </c>
      <c r="I179" s="385"/>
      <c r="J179" s="385">
        <f t="shared" si="8"/>
        <v>1500000</v>
      </c>
      <c r="K179" s="434">
        <f t="shared" si="9"/>
        <v>0.66135745203839036</v>
      </c>
    </row>
    <row r="180" spans="1:11" ht="12.75" x14ac:dyDescent="0.2">
      <c r="A180" s="428">
        <v>2</v>
      </c>
      <c r="B180" s="427">
        <v>2</v>
      </c>
      <c r="C180" s="427">
        <v>7</v>
      </c>
      <c r="D180" s="427">
        <v>2</v>
      </c>
      <c r="E180" s="427" t="s">
        <v>316</v>
      </c>
      <c r="F180" s="472" t="s">
        <v>317</v>
      </c>
      <c r="G180" s="424"/>
      <c r="H180" s="424"/>
      <c r="I180" s="424"/>
      <c r="J180" s="424">
        <f t="shared" si="8"/>
        <v>0</v>
      </c>
      <c r="K180" s="423">
        <f t="shared" si="9"/>
        <v>0</v>
      </c>
    </row>
    <row r="181" spans="1:11" ht="25.5" x14ac:dyDescent="0.2">
      <c r="A181" s="454">
        <v>2</v>
      </c>
      <c r="B181" s="437">
        <v>2</v>
      </c>
      <c r="C181" s="437">
        <v>7</v>
      </c>
      <c r="D181" s="437">
        <v>2</v>
      </c>
      <c r="E181" s="437" t="s">
        <v>354</v>
      </c>
      <c r="F181" s="436" t="s">
        <v>158</v>
      </c>
      <c r="G181" s="385"/>
      <c r="H181" s="385">
        <v>200000</v>
      </c>
      <c r="I181" s="385"/>
      <c r="J181" s="385">
        <f t="shared" si="8"/>
        <v>200000</v>
      </c>
      <c r="K181" s="434">
        <f t="shared" si="9"/>
        <v>8.8180993605118732E-2</v>
      </c>
    </row>
    <row r="182" spans="1:11" ht="12.75" x14ac:dyDescent="0.2">
      <c r="A182" s="433">
        <v>2</v>
      </c>
      <c r="B182" s="432">
        <v>2</v>
      </c>
      <c r="C182" s="432">
        <v>7</v>
      </c>
      <c r="D182" s="432">
        <v>3</v>
      </c>
      <c r="E182" s="432"/>
      <c r="F182" s="431" t="s">
        <v>159</v>
      </c>
      <c r="G182" s="453">
        <v>0</v>
      </c>
      <c r="H182" s="453">
        <v>0</v>
      </c>
      <c r="I182" s="453">
        <v>0</v>
      </c>
      <c r="J182" s="453">
        <v>0</v>
      </c>
      <c r="K182" s="452">
        <v>0</v>
      </c>
    </row>
    <row r="183" spans="1:11" ht="12.75" x14ac:dyDescent="0.2">
      <c r="A183" s="454">
        <v>2</v>
      </c>
      <c r="B183" s="437">
        <v>2</v>
      </c>
      <c r="C183" s="437">
        <v>7</v>
      </c>
      <c r="D183" s="437">
        <v>3</v>
      </c>
      <c r="E183" s="437" t="s">
        <v>309</v>
      </c>
      <c r="F183" s="455" t="s">
        <v>159</v>
      </c>
      <c r="G183" s="385"/>
      <c r="H183" s="385"/>
      <c r="I183" s="385"/>
      <c r="J183" s="385">
        <f>SUBTOTAL(9,G183:I183)</f>
        <v>0</v>
      </c>
      <c r="K183" s="434">
        <f>IFERROR(J183/$J$18*100,"0.00")</f>
        <v>0</v>
      </c>
    </row>
    <row r="184" spans="1:11" ht="12.75" x14ac:dyDescent="0.2">
      <c r="A184" s="443">
        <v>2</v>
      </c>
      <c r="B184" s="442">
        <v>2</v>
      </c>
      <c r="C184" s="442">
        <v>8</v>
      </c>
      <c r="D184" s="442"/>
      <c r="E184" s="442"/>
      <c r="F184" s="441" t="s">
        <v>379</v>
      </c>
      <c r="G184" s="440">
        <v>0</v>
      </c>
      <c r="H184" s="440">
        <f>H185+H187+H191+H193+H197+H202+H209+H213</f>
        <v>3175000</v>
      </c>
      <c r="I184" s="440">
        <v>0</v>
      </c>
      <c r="J184" s="440">
        <v>3175000</v>
      </c>
      <c r="K184" s="439">
        <v>1.4183190226937035</v>
      </c>
    </row>
    <row r="185" spans="1:11" ht="12.75" x14ac:dyDescent="0.2">
      <c r="A185" s="433">
        <v>2</v>
      </c>
      <c r="B185" s="432">
        <v>2</v>
      </c>
      <c r="C185" s="432">
        <v>8</v>
      </c>
      <c r="D185" s="432">
        <v>1</v>
      </c>
      <c r="E185" s="432"/>
      <c r="F185" s="431" t="s">
        <v>160</v>
      </c>
      <c r="G185" s="453">
        <v>0</v>
      </c>
      <c r="H185" s="453">
        <v>0</v>
      </c>
      <c r="I185" s="453">
        <v>0</v>
      </c>
      <c r="J185" s="453">
        <v>0</v>
      </c>
      <c r="K185" s="452">
        <v>0</v>
      </c>
    </row>
    <row r="186" spans="1:11" ht="12.75" x14ac:dyDescent="0.2">
      <c r="A186" s="454">
        <v>2</v>
      </c>
      <c r="B186" s="437">
        <v>2</v>
      </c>
      <c r="C186" s="437">
        <v>8</v>
      </c>
      <c r="D186" s="437">
        <v>1</v>
      </c>
      <c r="E186" s="437" t="s">
        <v>309</v>
      </c>
      <c r="F186" s="455" t="s">
        <v>160</v>
      </c>
      <c r="G186" s="385"/>
      <c r="H186" s="385"/>
      <c r="I186" s="385"/>
      <c r="J186" s="385">
        <f>SUBTOTAL(9,G186:I186)</f>
        <v>0</v>
      </c>
      <c r="K186" s="434">
        <f>IFERROR(J186/$J$18*100,"0.00")</f>
        <v>0</v>
      </c>
    </row>
    <row r="187" spans="1:11" ht="12.75" x14ac:dyDescent="0.2">
      <c r="A187" s="433">
        <v>2</v>
      </c>
      <c r="B187" s="432">
        <v>2</v>
      </c>
      <c r="C187" s="432">
        <v>8</v>
      </c>
      <c r="D187" s="432">
        <v>2</v>
      </c>
      <c r="E187" s="432"/>
      <c r="F187" s="431" t="s">
        <v>161</v>
      </c>
      <c r="G187" s="453">
        <v>0</v>
      </c>
      <c r="H187" s="453">
        <v>35000</v>
      </c>
      <c r="I187" s="453">
        <v>0</v>
      </c>
      <c r="J187" s="453">
        <v>35000</v>
      </c>
      <c r="K187" s="452">
        <v>1.5635012848592006E-2</v>
      </c>
    </row>
    <row r="188" spans="1:11" ht="12.75" x14ac:dyDescent="0.2">
      <c r="A188" s="454">
        <v>2</v>
      </c>
      <c r="B188" s="437">
        <v>2</v>
      </c>
      <c r="C188" s="437">
        <v>8</v>
      </c>
      <c r="D188" s="437">
        <v>2</v>
      </c>
      <c r="E188" s="437" t="s">
        <v>309</v>
      </c>
      <c r="F188" s="455" t="s">
        <v>161</v>
      </c>
      <c r="G188" s="385"/>
      <c r="H188" s="385">
        <v>35000</v>
      </c>
      <c r="I188" s="385"/>
      <c r="J188" s="385">
        <f>SUBTOTAL(9,G188:I188)</f>
        <v>35000</v>
      </c>
      <c r="K188" s="434">
        <f>IFERROR(J188/$J$18*100,"0.00")</f>
        <v>1.5431673880895776E-2</v>
      </c>
    </row>
    <row r="189" spans="1:11" ht="12.75" x14ac:dyDescent="0.2">
      <c r="A189" s="433">
        <v>2</v>
      </c>
      <c r="B189" s="432">
        <v>2</v>
      </c>
      <c r="C189" s="432">
        <v>8</v>
      </c>
      <c r="D189" s="432">
        <v>3</v>
      </c>
      <c r="E189" s="432"/>
      <c r="F189" s="431" t="s">
        <v>162</v>
      </c>
      <c r="G189" s="453">
        <v>0</v>
      </c>
      <c r="H189" s="453">
        <v>0</v>
      </c>
      <c r="I189" s="453">
        <v>0</v>
      </c>
      <c r="J189" s="453">
        <v>0</v>
      </c>
      <c r="K189" s="452">
        <v>0</v>
      </c>
    </row>
    <row r="190" spans="1:11" ht="12.75" x14ac:dyDescent="0.2">
      <c r="A190" s="454">
        <v>2</v>
      </c>
      <c r="B190" s="437">
        <v>2</v>
      </c>
      <c r="C190" s="437">
        <v>8</v>
      </c>
      <c r="D190" s="437">
        <v>3</v>
      </c>
      <c r="E190" s="437" t="s">
        <v>309</v>
      </c>
      <c r="F190" s="436" t="s">
        <v>162</v>
      </c>
      <c r="G190" s="385"/>
      <c r="H190" s="385"/>
      <c r="I190" s="385"/>
      <c r="J190" s="385">
        <f>SUBTOTAL(9,G190:I190)</f>
        <v>0</v>
      </c>
      <c r="K190" s="434">
        <f>IFERROR(J190/$J$18*100,"0.00")</f>
        <v>0</v>
      </c>
    </row>
    <row r="191" spans="1:11" ht="12.75" x14ac:dyDescent="0.2">
      <c r="A191" s="433">
        <v>2</v>
      </c>
      <c r="B191" s="432">
        <v>2</v>
      </c>
      <c r="C191" s="432">
        <v>8</v>
      </c>
      <c r="D191" s="432">
        <v>4</v>
      </c>
      <c r="E191" s="432"/>
      <c r="F191" s="431" t="s">
        <v>163</v>
      </c>
      <c r="G191" s="453">
        <v>0</v>
      </c>
      <c r="H191" s="453">
        <v>0</v>
      </c>
      <c r="I191" s="453">
        <v>0</v>
      </c>
      <c r="J191" s="453">
        <v>0</v>
      </c>
      <c r="K191" s="452">
        <v>0</v>
      </c>
    </row>
    <row r="192" spans="1:11" ht="12.75" x14ac:dyDescent="0.2">
      <c r="A192" s="454">
        <v>2</v>
      </c>
      <c r="B192" s="437">
        <v>2</v>
      </c>
      <c r="C192" s="437">
        <v>8</v>
      </c>
      <c r="D192" s="437">
        <v>4</v>
      </c>
      <c r="E192" s="437" t="s">
        <v>309</v>
      </c>
      <c r="F192" s="455" t="s">
        <v>163</v>
      </c>
      <c r="G192" s="385"/>
      <c r="H192" s="385"/>
      <c r="I192" s="385"/>
      <c r="J192" s="385">
        <f>SUBTOTAL(9,G192:I192)</f>
        <v>0</v>
      </c>
      <c r="K192" s="434">
        <f>IFERROR(J192/$J$18*100,"0.00")</f>
        <v>0</v>
      </c>
    </row>
    <row r="193" spans="1:11" ht="12.75" x14ac:dyDescent="0.2">
      <c r="A193" s="433">
        <v>2</v>
      </c>
      <c r="B193" s="432">
        <v>2</v>
      </c>
      <c r="C193" s="432">
        <v>8</v>
      </c>
      <c r="D193" s="432">
        <v>5</v>
      </c>
      <c r="E193" s="432"/>
      <c r="F193" s="431" t="s">
        <v>164</v>
      </c>
      <c r="G193" s="453">
        <v>0</v>
      </c>
      <c r="H193" s="453">
        <v>40000</v>
      </c>
      <c r="I193" s="453">
        <v>0</v>
      </c>
      <c r="J193" s="453">
        <v>40000</v>
      </c>
      <c r="K193" s="452">
        <v>1.7868586112676579E-2</v>
      </c>
    </row>
    <row r="194" spans="1:11" ht="12.75" x14ac:dyDescent="0.2">
      <c r="A194" s="454">
        <v>2</v>
      </c>
      <c r="B194" s="437">
        <v>2</v>
      </c>
      <c r="C194" s="437">
        <v>8</v>
      </c>
      <c r="D194" s="437">
        <v>5</v>
      </c>
      <c r="E194" s="437" t="s">
        <v>309</v>
      </c>
      <c r="F194" s="455" t="s">
        <v>165</v>
      </c>
      <c r="G194" s="385"/>
      <c r="H194" s="385"/>
      <c r="I194" s="385"/>
      <c r="J194" s="385">
        <f>SUBTOTAL(9,G194:I194)</f>
        <v>0</v>
      </c>
      <c r="K194" s="434">
        <f>IFERROR(J194/$J$18*100,"0.00")</f>
        <v>0</v>
      </c>
    </row>
    <row r="195" spans="1:11" ht="12.75" x14ac:dyDescent="0.2">
      <c r="A195" s="454">
        <v>2</v>
      </c>
      <c r="B195" s="437">
        <v>2</v>
      </c>
      <c r="C195" s="437">
        <v>8</v>
      </c>
      <c r="D195" s="437">
        <v>5</v>
      </c>
      <c r="E195" s="437" t="s">
        <v>310</v>
      </c>
      <c r="F195" s="455" t="s">
        <v>166</v>
      </c>
      <c r="G195" s="385"/>
      <c r="H195" s="385">
        <v>40000</v>
      </c>
      <c r="I195" s="385"/>
      <c r="J195" s="385">
        <f>SUBTOTAL(9,G195:I195)</f>
        <v>40000</v>
      </c>
      <c r="K195" s="434">
        <f>IFERROR(J195/$J$18*100,"0.00")</f>
        <v>1.7636198721023746E-2</v>
      </c>
    </row>
    <row r="196" spans="1:11" ht="12.75" x14ac:dyDescent="0.2">
      <c r="A196" s="454">
        <v>2</v>
      </c>
      <c r="B196" s="437">
        <v>2</v>
      </c>
      <c r="C196" s="437">
        <v>8</v>
      </c>
      <c r="D196" s="437">
        <v>5</v>
      </c>
      <c r="E196" s="437" t="s">
        <v>311</v>
      </c>
      <c r="F196" s="455" t="s">
        <v>318</v>
      </c>
      <c r="G196" s="385"/>
      <c r="H196" s="385"/>
      <c r="I196" s="385"/>
      <c r="J196" s="385">
        <f>SUBTOTAL(9,G196:I196)</f>
        <v>0</v>
      </c>
      <c r="K196" s="434">
        <f>IFERROR(J196/$J$18*100,"0.00")</f>
        <v>0</v>
      </c>
    </row>
    <row r="197" spans="1:11" ht="12.75" x14ac:dyDescent="0.2">
      <c r="A197" s="433">
        <v>2</v>
      </c>
      <c r="B197" s="432">
        <v>2</v>
      </c>
      <c r="C197" s="432">
        <v>8</v>
      </c>
      <c r="D197" s="432">
        <v>6</v>
      </c>
      <c r="E197" s="432"/>
      <c r="F197" s="431" t="s">
        <v>167</v>
      </c>
      <c r="G197" s="453">
        <v>0</v>
      </c>
      <c r="H197" s="453">
        <v>1200000</v>
      </c>
      <c r="I197" s="453">
        <v>0</v>
      </c>
      <c r="J197" s="453">
        <v>1200000</v>
      </c>
      <c r="K197" s="452">
        <v>0.53605758338029741</v>
      </c>
    </row>
    <row r="198" spans="1:11" ht="12.75" x14ac:dyDescent="0.2">
      <c r="A198" s="454">
        <v>2</v>
      </c>
      <c r="B198" s="437">
        <v>2</v>
      </c>
      <c r="C198" s="437">
        <v>8</v>
      </c>
      <c r="D198" s="437">
        <v>6</v>
      </c>
      <c r="E198" s="437" t="s">
        <v>309</v>
      </c>
      <c r="F198" s="455" t="s">
        <v>380</v>
      </c>
      <c r="G198" s="385"/>
      <c r="H198" s="385">
        <v>1200000</v>
      </c>
      <c r="I198" s="385"/>
      <c r="J198" s="385">
        <f>SUBTOTAL(9,G198:I198)</f>
        <v>1200000</v>
      </c>
      <c r="K198" s="434">
        <f>IFERROR(J198/$J$18*100,"0.00")</f>
        <v>0.52908596163071231</v>
      </c>
    </row>
    <row r="199" spans="1:11" ht="12.75" x14ac:dyDescent="0.2">
      <c r="A199" s="454">
        <v>2</v>
      </c>
      <c r="B199" s="437">
        <v>2</v>
      </c>
      <c r="C199" s="437">
        <v>8</v>
      </c>
      <c r="D199" s="437">
        <v>6</v>
      </c>
      <c r="E199" s="437" t="s">
        <v>310</v>
      </c>
      <c r="F199" s="455" t="s">
        <v>168</v>
      </c>
      <c r="G199" s="385"/>
      <c r="H199" s="385"/>
      <c r="I199" s="385"/>
      <c r="J199" s="385">
        <f>SUBTOTAL(9,G199:I199)</f>
        <v>0</v>
      </c>
      <c r="K199" s="434">
        <f>IFERROR(J199/$J$18*100,"0.00")</f>
        <v>0</v>
      </c>
    </row>
    <row r="200" spans="1:11" ht="12.75" x14ac:dyDescent="0.2">
      <c r="A200" s="454">
        <v>2</v>
      </c>
      <c r="B200" s="437">
        <v>2</v>
      </c>
      <c r="C200" s="437">
        <v>8</v>
      </c>
      <c r="D200" s="437">
        <v>6</v>
      </c>
      <c r="E200" s="437" t="s">
        <v>311</v>
      </c>
      <c r="F200" s="455" t="s">
        <v>169</v>
      </c>
      <c r="G200" s="385"/>
      <c r="H200" s="385"/>
      <c r="I200" s="385"/>
      <c r="J200" s="385">
        <f>SUBTOTAL(9,G200:I200)</f>
        <v>0</v>
      </c>
      <c r="K200" s="434">
        <f>IFERROR(J200/$J$18*100,"0.00")</f>
        <v>0</v>
      </c>
    </row>
    <row r="201" spans="1:11" ht="12.75" x14ac:dyDescent="0.2">
      <c r="A201" s="454">
        <v>2</v>
      </c>
      <c r="B201" s="437">
        <v>2</v>
      </c>
      <c r="C201" s="437">
        <v>8</v>
      </c>
      <c r="D201" s="437">
        <v>6</v>
      </c>
      <c r="E201" s="437" t="s">
        <v>312</v>
      </c>
      <c r="F201" s="455" t="s">
        <v>170</v>
      </c>
      <c r="G201" s="385"/>
      <c r="H201" s="385"/>
      <c r="I201" s="385"/>
      <c r="J201" s="385">
        <f>SUBTOTAL(9,G201:I201)</f>
        <v>0</v>
      </c>
      <c r="K201" s="434">
        <f>IFERROR(J201/$J$18*100,"0.00")</f>
        <v>0</v>
      </c>
    </row>
    <row r="202" spans="1:11" ht="12.75" x14ac:dyDescent="0.2">
      <c r="A202" s="433">
        <v>2</v>
      </c>
      <c r="B202" s="432">
        <v>2</v>
      </c>
      <c r="C202" s="432">
        <v>8</v>
      </c>
      <c r="D202" s="432">
        <v>7</v>
      </c>
      <c r="E202" s="432"/>
      <c r="F202" s="431" t="s">
        <v>171</v>
      </c>
      <c r="G202" s="453">
        <v>0</v>
      </c>
      <c r="H202" s="453">
        <v>1900000</v>
      </c>
      <c r="I202" s="453">
        <v>0</v>
      </c>
      <c r="J202" s="453">
        <v>1900000</v>
      </c>
      <c r="K202" s="452">
        <v>0.84875784035213742</v>
      </c>
    </row>
    <row r="203" spans="1:11" ht="12.75" x14ac:dyDescent="0.2">
      <c r="A203" s="454">
        <v>2</v>
      </c>
      <c r="B203" s="437">
        <v>2</v>
      </c>
      <c r="C203" s="437">
        <v>8</v>
      </c>
      <c r="D203" s="437">
        <v>7</v>
      </c>
      <c r="E203" s="437" t="s">
        <v>309</v>
      </c>
      <c r="F203" s="436" t="s">
        <v>381</v>
      </c>
      <c r="G203" s="385"/>
      <c r="H203" s="385"/>
      <c r="I203" s="385"/>
      <c r="J203" s="385">
        <f t="shared" ref="J203:J208" si="10">SUBTOTAL(9,G203:I203)</f>
        <v>0</v>
      </c>
      <c r="K203" s="434">
        <f t="shared" ref="K203:K208" si="11">IFERROR(J203/$J$18*100,"0.00")</f>
        <v>0</v>
      </c>
    </row>
    <row r="204" spans="1:11" ht="12.75" x14ac:dyDescent="0.2">
      <c r="A204" s="454">
        <v>2</v>
      </c>
      <c r="B204" s="437">
        <v>2</v>
      </c>
      <c r="C204" s="437">
        <v>8</v>
      </c>
      <c r="D204" s="437">
        <v>7</v>
      </c>
      <c r="E204" s="437" t="s">
        <v>310</v>
      </c>
      <c r="F204" s="436" t="s">
        <v>172</v>
      </c>
      <c r="G204" s="385"/>
      <c r="H204" s="385"/>
      <c r="I204" s="385"/>
      <c r="J204" s="385">
        <f t="shared" si="10"/>
        <v>0</v>
      </c>
      <c r="K204" s="434">
        <f t="shared" si="11"/>
        <v>0</v>
      </c>
    </row>
    <row r="205" spans="1:11" ht="12.75" x14ac:dyDescent="0.2">
      <c r="A205" s="454">
        <v>2</v>
      </c>
      <c r="B205" s="437">
        <v>2</v>
      </c>
      <c r="C205" s="437">
        <v>8</v>
      </c>
      <c r="D205" s="437">
        <v>7</v>
      </c>
      <c r="E205" s="437" t="s">
        <v>311</v>
      </c>
      <c r="F205" s="436" t="s">
        <v>173</v>
      </c>
      <c r="G205" s="385"/>
      <c r="H205" s="385"/>
      <c r="I205" s="385"/>
      <c r="J205" s="385">
        <f t="shared" si="10"/>
        <v>0</v>
      </c>
      <c r="K205" s="434">
        <f t="shared" si="11"/>
        <v>0</v>
      </c>
    </row>
    <row r="206" spans="1:11" ht="12.75" x14ac:dyDescent="0.2">
      <c r="A206" s="454">
        <v>2</v>
      </c>
      <c r="B206" s="437">
        <v>2</v>
      </c>
      <c r="C206" s="437">
        <v>8</v>
      </c>
      <c r="D206" s="437">
        <v>7</v>
      </c>
      <c r="E206" s="437" t="s">
        <v>312</v>
      </c>
      <c r="F206" s="436" t="s">
        <v>174</v>
      </c>
      <c r="G206" s="385"/>
      <c r="H206" s="385"/>
      <c r="I206" s="385"/>
      <c r="J206" s="385">
        <f t="shared" si="10"/>
        <v>0</v>
      </c>
      <c r="K206" s="434">
        <f t="shared" si="11"/>
        <v>0</v>
      </c>
    </row>
    <row r="207" spans="1:11" ht="12.75" x14ac:dyDescent="0.2">
      <c r="A207" s="454">
        <v>2</v>
      </c>
      <c r="B207" s="437">
        <v>2</v>
      </c>
      <c r="C207" s="437">
        <v>8</v>
      </c>
      <c r="D207" s="437">
        <v>7</v>
      </c>
      <c r="E207" s="437" t="s">
        <v>316</v>
      </c>
      <c r="F207" s="436" t="s">
        <v>175</v>
      </c>
      <c r="G207" s="385"/>
      <c r="H207" s="385">
        <v>1500000</v>
      </c>
      <c r="I207" s="385"/>
      <c r="J207" s="385">
        <f t="shared" si="10"/>
        <v>1500000</v>
      </c>
      <c r="K207" s="434">
        <f t="shared" si="11"/>
        <v>0.66135745203839036</v>
      </c>
    </row>
    <row r="208" spans="1:11" ht="12.75" x14ac:dyDescent="0.2">
      <c r="A208" s="454">
        <v>2</v>
      </c>
      <c r="B208" s="437">
        <v>2</v>
      </c>
      <c r="C208" s="437">
        <v>8</v>
      </c>
      <c r="D208" s="437">
        <v>7</v>
      </c>
      <c r="E208" s="437" t="s">
        <v>354</v>
      </c>
      <c r="F208" s="436" t="s">
        <v>176</v>
      </c>
      <c r="G208" s="385"/>
      <c r="H208" s="385">
        <v>400000</v>
      </c>
      <c r="I208" s="385"/>
      <c r="J208" s="385">
        <f t="shared" si="10"/>
        <v>400000</v>
      </c>
      <c r="K208" s="434">
        <f t="shared" si="11"/>
        <v>0.17636198721023746</v>
      </c>
    </row>
    <row r="209" spans="1:58" ht="12.75" x14ac:dyDescent="0.2">
      <c r="A209" s="433">
        <v>2</v>
      </c>
      <c r="B209" s="432">
        <v>2</v>
      </c>
      <c r="C209" s="432">
        <v>8</v>
      </c>
      <c r="D209" s="432">
        <v>8</v>
      </c>
      <c r="E209" s="432"/>
      <c r="F209" s="431" t="s">
        <v>177</v>
      </c>
      <c r="G209" s="453">
        <v>0</v>
      </c>
      <c r="H209" s="453">
        <v>0</v>
      </c>
      <c r="I209" s="453">
        <v>0</v>
      </c>
      <c r="J209" s="453">
        <v>0</v>
      </c>
      <c r="K209" s="452">
        <v>0</v>
      </c>
    </row>
    <row r="210" spans="1:58" ht="12.75" x14ac:dyDescent="0.2">
      <c r="A210" s="454">
        <v>2</v>
      </c>
      <c r="B210" s="437">
        <v>2</v>
      </c>
      <c r="C210" s="437">
        <v>8</v>
      </c>
      <c r="D210" s="437">
        <v>8</v>
      </c>
      <c r="E210" s="437" t="s">
        <v>309</v>
      </c>
      <c r="F210" s="436" t="s">
        <v>178</v>
      </c>
      <c r="G210" s="385"/>
      <c r="H210" s="385"/>
      <c r="I210" s="385"/>
      <c r="J210" s="385">
        <f>SUBTOTAL(9,G210:I210)</f>
        <v>0</v>
      </c>
      <c r="K210" s="434">
        <f>IFERROR(J210/$J$18*100,"0.00")</f>
        <v>0</v>
      </c>
    </row>
    <row r="211" spans="1:58" ht="12.75" x14ac:dyDescent="0.2">
      <c r="A211" s="454">
        <v>2</v>
      </c>
      <c r="B211" s="437">
        <v>2</v>
      </c>
      <c r="C211" s="437">
        <v>8</v>
      </c>
      <c r="D211" s="437">
        <v>8</v>
      </c>
      <c r="E211" s="437" t="s">
        <v>310</v>
      </c>
      <c r="F211" s="436" t="s">
        <v>179</v>
      </c>
      <c r="G211" s="385"/>
      <c r="H211" s="385"/>
      <c r="I211" s="385"/>
      <c r="J211" s="385">
        <f>SUBTOTAL(9,G211:I211)</f>
        <v>0</v>
      </c>
      <c r="K211" s="434">
        <f>IFERROR(J211/$J$18*100,"0.00")</f>
        <v>0</v>
      </c>
    </row>
    <row r="212" spans="1:58" ht="12.75" x14ac:dyDescent="0.2">
      <c r="A212" s="454">
        <v>2</v>
      </c>
      <c r="B212" s="437">
        <v>2</v>
      </c>
      <c r="C212" s="437">
        <v>8</v>
      </c>
      <c r="D212" s="437">
        <v>8</v>
      </c>
      <c r="E212" s="437" t="s">
        <v>311</v>
      </c>
      <c r="F212" s="436" t="s">
        <v>180</v>
      </c>
      <c r="G212" s="385"/>
      <c r="H212" s="385"/>
      <c r="I212" s="385"/>
      <c r="J212" s="385">
        <f>SUBTOTAL(9,G212:I212)</f>
        <v>0</v>
      </c>
      <c r="K212" s="434">
        <f>IFERROR(J212/$J$18*100,"0.00")</f>
        <v>0</v>
      </c>
    </row>
    <row r="213" spans="1:58" ht="12.75" x14ac:dyDescent="0.2">
      <c r="A213" s="471">
        <v>2</v>
      </c>
      <c r="B213" s="432">
        <v>2</v>
      </c>
      <c r="C213" s="432">
        <v>8</v>
      </c>
      <c r="D213" s="432">
        <v>9</v>
      </c>
      <c r="E213" s="432"/>
      <c r="F213" s="431" t="s">
        <v>181</v>
      </c>
      <c r="G213" s="453">
        <v>0</v>
      </c>
      <c r="H213" s="453">
        <v>0</v>
      </c>
      <c r="I213" s="453">
        <v>0</v>
      </c>
      <c r="J213" s="453">
        <v>0</v>
      </c>
      <c r="K213" s="452">
        <v>0</v>
      </c>
    </row>
    <row r="214" spans="1:58" ht="12.75" x14ac:dyDescent="0.2">
      <c r="A214" s="470">
        <v>2</v>
      </c>
      <c r="B214" s="437">
        <v>2</v>
      </c>
      <c r="C214" s="437">
        <v>8</v>
      </c>
      <c r="D214" s="437">
        <v>9</v>
      </c>
      <c r="E214" s="437" t="s">
        <v>309</v>
      </c>
      <c r="F214" s="436" t="s">
        <v>319</v>
      </c>
      <c r="G214" s="385"/>
      <c r="H214" s="385"/>
      <c r="I214" s="385"/>
      <c r="J214" s="385">
        <f>SUBTOTAL(9,G214:I214)</f>
        <v>0</v>
      </c>
      <c r="K214" s="434">
        <f>IFERROR(J214/$J$18*100,"0.00")</f>
        <v>0</v>
      </c>
    </row>
    <row r="215" spans="1:58" ht="12.75" x14ac:dyDescent="0.2">
      <c r="A215" s="470">
        <v>2</v>
      </c>
      <c r="B215" s="437">
        <v>2</v>
      </c>
      <c r="C215" s="437">
        <v>8</v>
      </c>
      <c r="D215" s="437">
        <v>9</v>
      </c>
      <c r="E215" s="437" t="s">
        <v>310</v>
      </c>
      <c r="F215" s="436" t="s">
        <v>320</v>
      </c>
      <c r="G215" s="385"/>
      <c r="H215" s="385"/>
      <c r="I215" s="385"/>
      <c r="J215" s="385">
        <f>SUBTOTAL(9,G215:I215)</f>
        <v>0</v>
      </c>
      <c r="K215" s="434">
        <f>IFERROR(J215/$J$18*100,"0.00")</f>
        <v>0</v>
      </c>
    </row>
    <row r="216" spans="1:58" ht="12.75" x14ac:dyDescent="0.2">
      <c r="A216" s="470">
        <v>2</v>
      </c>
      <c r="B216" s="437">
        <v>2</v>
      </c>
      <c r="C216" s="437">
        <v>8</v>
      </c>
      <c r="D216" s="437">
        <v>9</v>
      </c>
      <c r="E216" s="437" t="s">
        <v>311</v>
      </c>
      <c r="F216" s="436" t="s">
        <v>382</v>
      </c>
      <c r="G216" s="385"/>
      <c r="H216" s="385"/>
      <c r="I216" s="385"/>
      <c r="J216" s="385">
        <f>SUBTOTAL(9,G216:I216)</f>
        <v>0</v>
      </c>
      <c r="K216" s="434">
        <f>IFERROR(J216/$J$18*100,"0.00")</f>
        <v>0</v>
      </c>
    </row>
    <row r="217" spans="1:58" ht="12.75" x14ac:dyDescent="0.2">
      <c r="A217" s="470">
        <v>2</v>
      </c>
      <c r="B217" s="437">
        <v>2</v>
      </c>
      <c r="C217" s="437">
        <v>8</v>
      </c>
      <c r="D217" s="437">
        <v>9</v>
      </c>
      <c r="E217" s="437" t="s">
        <v>312</v>
      </c>
      <c r="F217" s="436" t="s">
        <v>321</v>
      </c>
      <c r="G217" s="385"/>
      <c r="H217" s="385"/>
      <c r="I217" s="385"/>
      <c r="J217" s="385">
        <f>SUBTOTAL(9,G217:I217)</f>
        <v>0</v>
      </c>
      <c r="K217" s="434">
        <f>IFERROR(J217/$J$18*100,"0.00")</f>
        <v>0</v>
      </c>
    </row>
    <row r="218" spans="1:58" ht="12.75" x14ac:dyDescent="0.2">
      <c r="A218" s="469">
        <v>2</v>
      </c>
      <c r="B218" s="437">
        <v>2</v>
      </c>
      <c r="C218" s="437">
        <v>8</v>
      </c>
      <c r="D218" s="437">
        <v>9</v>
      </c>
      <c r="E218" s="437" t="s">
        <v>316</v>
      </c>
      <c r="F218" s="436" t="s">
        <v>182</v>
      </c>
      <c r="G218" s="385"/>
      <c r="H218" s="385"/>
      <c r="I218" s="385"/>
      <c r="J218" s="385">
        <f>SUBTOTAL(9,G218:I218)</f>
        <v>0</v>
      </c>
      <c r="K218" s="434">
        <f>IFERROR(J218/$J$18*100,"0.00")</f>
        <v>0</v>
      </c>
    </row>
    <row r="219" spans="1:58" s="467" customFormat="1" ht="12.75" x14ac:dyDescent="0.2">
      <c r="A219" s="443">
        <v>2</v>
      </c>
      <c r="B219" s="442">
        <v>2</v>
      </c>
      <c r="C219" s="442">
        <v>9</v>
      </c>
      <c r="D219" s="442"/>
      <c r="E219" s="442"/>
      <c r="F219" s="441" t="s">
        <v>1344</v>
      </c>
      <c r="G219" s="462">
        <f>G220+G223</f>
        <v>0</v>
      </c>
      <c r="H219" s="462">
        <f>H220+H223</f>
        <v>1200000</v>
      </c>
      <c r="I219" s="440">
        <v>0</v>
      </c>
      <c r="J219" s="440">
        <v>266000</v>
      </c>
      <c r="K219" s="439">
        <v>0.11882609764929924</v>
      </c>
      <c r="L219" s="468"/>
      <c r="M219" s="468"/>
      <c r="N219" s="468"/>
      <c r="O219" s="468"/>
      <c r="P219" s="468"/>
      <c r="Q219" s="468"/>
      <c r="R219" s="468"/>
      <c r="S219" s="468"/>
      <c r="T219" s="468"/>
      <c r="U219" s="468"/>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8"/>
      <c r="AY219" s="468"/>
      <c r="AZ219" s="468"/>
      <c r="BA219" s="468"/>
      <c r="BB219" s="468"/>
      <c r="BC219" s="468"/>
      <c r="BD219" s="468"/>
      <c r="BE219" s="468"/>
      <c r="BF219" s="468"/>
    </row>
    <row r="220" spans="1:58" s="467" customFormat="1" ht="12.75" x14ac:dyDescent="0.2">
      <c r="A220" s="433">
        <v>2</v>
      </c>
      <c r="B220" s="432">
        <v>2</v>
      </c>
      <c r="C220" s="432">
        <v>9</v>
      </c>
      <c r="D220" s="432">
        <v>1</v>
      </c>
      <c r="E220" s="432"/>
      <c r="F220" s="444" t="s">
        <v>1344</v>
      </c>
      <c r="G220" s="435">
        <f>SUM(G221:G222)</f>
        <v>0</v>
      </c>
      <c r="H220" s="435">
        <f>SUM(H221:H222)</f>
        <v>0</v>
      </c>
      <c r="I220" s="435"/>
      <c r="J220" s="435"/>
      <c r="K220" s="460"/>
      <c r="L220" s="468"/>
      <c r="M220" s="468"/>
      <c r="N220" s="468"/>
      <c r="O220" s="468"/>
      <c r="P220" s="468"/>
      <c r="Q220" s="468"/>
      <c r="R220" s="468"/>
      <c r="S220" s="468"/>
      <c r="T220" s="468"/>
      <c r="U220" s="468"/>
      <c r="V220" s="468"/>
      <c r="W220" s="468"/>
      <c r="X220" s="468"/>
      <c r="Y220" s="468"/>
      <c r="Z220" s="468"/>
      <c r="AA220" s="468"/>
      <c r="AB220" s="468"/>
      <c r="AC220" s="468"/>
      <c r="AD220" s="468"/>
      <c r="AE220" s="468"/>
      <c r="AF220" s="468"/>
      <c r="AG220" s="468"/>
      <c r="AH220" s="468"/>
      <c r="AI220" s="468"/>
      <c r="AJ220" s="468"/>
      <c r="AK220" s="468"/>
      <c r="AL220" s="468"/>
      <c r="AM220" s="468"/>
      <c r="AN220" s="468"/>
      <c r="AO220" s="468"/>
      <c r="AP220" s="468"/>
      <c r="AQ220" s="468"/>
      <c r="AR220" s="468"/>
      <c r="AS220" s="468"/>
      <c r="AT220" s="468"/>
      <c r="AU220" s="468"/>
      <c r="AV220" s="468"/>
      <c r="AW220" s="468"/>
      <c r="AX220" s="468"/>
      <c r="AY220" s="468"/>
      <c r="AZ220" s="468"/>
      <c r="BA220" s="468"/>
      <c r="BB220" s="468"/>
      <c r="BC220" s="468"/>
      <c r="BD220" s="468"/>
      <c r="BE220" s="468"/>
      <c r="BF220" s="468"/>
    </row>
    <row r="221" spans="1:58" ht="12.75" x14ac:dyDescent="0.2">
      <c r="A221" s="454">
        <v>2</v>
      </c>
      <c r="B221" s="437">
        <v>2</v>
      </c>
      <c r="C221" s="437">
        <v>9</v>
      </c>
      <c r="D221" s="437">
        <v>1</v>
      </c>
      <c r="E221" s="437" t="s">
        <v>309</v>
      </c>
      <c r="F221" s="436" t="s">
        <v>1344</v>
      </c>
      <c r="G221" s="385"/>
      <c r="H221" s="385"/>
      <c r="I221" s="385"/>
      <c r="J221" s="385"/>
      <c r="K221" s="434"/>
    </row>
    <row r="222" spans="1:58" ht="12.75" x14ac:dyDescent="0.2">
      <c r="A222" s="454">
        <v>2</v>
      </c>
      <c r="B222" s="437">
        <v>2</v>
      </c>
      <c r="C222" s="437">
        <v>9</v>
      </c>
      <c r="D222" s="437">
        <v>1</v>
      </c>
      <c r="E222" s="437" t="s">
        <v>310</v>
      </c>
      <c r="F222" s="436" t="s">
        <v>1343</v>
      </c>
      <c r="G222" s="385"/>
      <c r="H222" s="385"/>
      <c r="I222" s="385"/>
      <c r="J222" s="385"/>
      <c r="K222" s="434"/>
    </row>
    <row r="223" spans="1:58" s="467" customFormat="1" ht="12.75" x14ac:dyDescent="0.2">
      <c r="A223" s="433">
        <v>2</v>
      </c>
      <c r="B223" s="432">
        <v>2</v>
      </c>
      <c r="C223" s="432">
        <v>9</v>
      </c>
      <c r="D223" s="432">
        <v>2</v>
      </c>
      <c r="E223" s="432"/>
      <c r="F223" s="444" t="s">
        <v>1342</v>
      </c>
      <c r="G223" s="435">
        <f>SUM(G224)</f>
        <v>0</v>
      </c>
      <c r="H223" s="435">
        <f>SUM(H224)</f>
        <v>1200000</v>
      </c>
      <c r="I223" s="435"/>
      <c r="J223" s="435"/>
      <c r="K223" s="460"/>
      <c r="L223" s="468"/>
      <c r="M223" s="468"/>
      <c r="N223" s="468"/>
      <c r="O223" s="468"/>
      <c r="P223" s="468"/>
      <c r="Q223" s="468"/>
      <c r="R223" s="468"/>
      <c r="S223" s="468"/>
      <c r="T223" s="468"/>
      <c r="U223" s="468"/>
      <c r="V223" s="468"/>
      <c r="W223" s="468"/>
      <c r="X223" s="468"/>
      <c r="Y223" s="468"/>
      <c r="Z223" s="468"/>
      <c r="AA223" s="468"/>
      <c r="AB223" s="468"/>
      <c r="AC223" s="468"/>
      <c r="AD223" s="468"/>
      <c r="AE223" s="468"/>
      <c r="AF223" s="468"/>
      <c r="AG223" s="468"/>
      <c r="AH223" s="468"/>
      <c r="AI223" s="468"/>
      <c r="AJ223" s="468"/>
      <c r="AK223" s="468"/>
      <c r="AL223" s="468"/>
      <c r="AM223" s="468"/>
      <c r="AN223" s="468"/>
      <c r="AO223" s="468"/>
      <c r="AP223" s="468"/>
      <c r="AQ223" s="468"/>
      <c r="AR223" s="468"/>
      <c r="AS223" s="468"/>
      <c r="AT223" s="468"/>
      <c r="AU223" s="468"/>
      <c r="AV223" s="468"/>
      <c r="AW223" s="468"/>
      <c r="AX223" s="468"/>
      <c r="AY223" s="468"/>
      <c r="AZ223" s="468"/>
      <c r="BA223" s="468"/>
      <c r="BB223" s="468"/>
      <c r="BC223" s="468"/>
      <c r="BD223" s="468"/>
      <c r="BE223" s="468"/>
      <c r="BF223" s="468"/>
    </row>
    <row r="224" spans="1:58" ht="12.75" x14ac:dyDescent="0.2">
      <c r="A224" s="454">
        <v>2</v>
      </c>
      <c r="B224" s="437">
        <v>2</v>
      </c>
      <c r="C224" s="437">
        <v>9</v>
      </c>
      <c r="D224" s="437">
        <v>2</v>
      </c>
      <c r="E224" s="437" t="s">
        <v>309</v>
      </c>
      <c r="F224" s="436" t="s">
        <v>1342</v>
      </c>
      <c r="G224" s="385"/>
      <c r="H224" s="385">
        <v>1200000</v>
      </c>
      <c r="I224" s="385"/>
      <c r="J224" s="385"/>
      <c r="K224" s="434"/>
    </row>
    <row r="225" spans="1:11" ht="12.75" x14ac:dyDescent="0.2">
      <c r="A225" s="451">
        <v>2</v>
      </c>
      <c r="B225" s="450">
        <v>3</v>
      </c>
      <c r="C225" s="449"/>
      <c r="D225" s="449"/>
      <c r="E225" s="449"/>
      <c r="F225" s="448" t="s">
        <v>35</v>
      </c>
      <c r="G225" s="447">
        <v>0</v>
      </c>
      <c r="H225" s="447">
        <f>H226+H238+H247+H260+H265+H276+H304+H321+H326</f>
        <v>59292808</v>
      </c>
      <c r="I225" s="466">
        <v>0</v>
      </c>
      <c r="J225" s="465">
        <f>SUBTOTAL(9,G225:I225)</f>
        <v>59292808</v>
      </c>
      <c r="K225" s="446">
        <v>22.019819612090824</v>
      </c>
    </row>
    <row r="226" spans="1:11" ht="12.75" x14ac:dyDescent="0.2">
      <c r="A226" s="443">
        <v>2</v>
      </c>
      <c r="B226" s="442">
        <v>3</v>
      </c>
      <c r="C226" s="442">
        <v>1</v>
      </c>
      <c r="D226" s="442"/>
      <c r="E226" s="442"/>
      <c r="F226" s="441" t="s">
        <v>36</v>
      </c>
      <c r="G226" s="440">
        <v>0</v>
      </c>
      <c r="H226" s="440">
        <f>H227+H230+H236</f>
        <v>266000</v>
      </c>
      <c r="I226" s="440">
        <v>0</v>
      </c>
      <c r="J226" s="440">
        <v>266000</v>
      </c>
      <c r="K226" s="439">
        <v>0.11882609764929924</v>
      </c>
    </row>
    <row r="227" spans="1:11" ht="12.75" x14ac:dyDescent="0.2">
      <c r="A227" s="433">
        <v>2</v>
      </c>
      <c r="B227" s="432">
        <v>3</v>
      </c>
      <c r="C227" s="432">
        <v>1</v>
      </c>
      <c r="D227" s="432">
        <v>1</v>
      </c>
      <c r="E227" s="432"/>
      <c r="F227" s="431" t="s">
        <v>183</v>
      </c>
      <c r="G227" s="453">
        <v>0</v>
      </c>
      <c r="H227" s="453">
        <v>200000</v>
      </c>
      <c r="I227" s="453">
        <v>0</v>
      </c>
      <c r="J227" s="453">
        <v>200000</v>
      </c>
      <c r="K227" s="452">
        <v>8.9342930563382897E-2</v>
      </c>
    </row>
    <row r="228" spans="1:11" ht="12.75" x14ac:dyDescent="0.2">
      <c r="A228" s="438">
        <v>2</v>
      </c>
      <c r="B228" s="437">
        <v>3</v>
      </c>
      <c r="C228" s="437">
        <v>1</v>
      </c>
      <c r="D228" s="437">
        <v>1</v>
      </c>
      <c r="E228" s="437" t="s">
        <v>309</v>
      </c>
      <c r="F228" s="455" t="s">
        <v>183</v>
      </c>
      <c r="G228" s="385"/>
      <c r="H228" s="385">
        <v>200000</v>
      </c>
      <c r="I228" s="385"/>
      <c r="J228" s="385">
        <f>SUBTOTAL(9,G228:I228)</f>
        <v>200000</v>
      </c>
      <c r="K228" s="434">
        <f>IFERROR(J228/$J$18*100,"0.00")</f>
        <v>8.8180993605118732E-2</v>
      </c>
    </row>
    <row r="229" spans="1:11" ht="12.75" x14ac:dyDescent="0.2">
      <c r="A229" s="438">
        <v>2</v>
      </c>
      <c r="B229" s="437">
        <v>3</v>
      </c>
      <c r="C229" s="437">
        <v>1</v>
      </c>
      <c r="D229" s="437">
        <v>1</v>
      </c>
      <c r="E229" s="437" t="s">
        <v>310</v>
      </c>
      <c r="F229" s="455" t="s">
        <v>184</v>
      </c>
      <c r="G229" s="435"/>
      <c r="H229" s="435"/>
      <c r="I229" s="435"/>
      <c r="J229" s="385">
        <f>SUBTOTAL(9,G229:I229)</f>
        <v>0</v>
      </c>
      <c r="K229" s="434">
        <f>IFERROR(J229/$J$18*100,"0.00")</f>
        <v>0</v>
      </c>
    </row>
    <row r="230" spans="1:11" ht="12.75" x14ac:dyDescent="0.2">
      <c r="A230" s="433">
        <v>2</v>
      </c>
      <c r="B230" s="432">
        <v>3</v>
      </c>
      <c r="C230" s="432">
        <v>1</v>
      </c>
      <c r="D230" s="432">
        <v>2</v>
      </c>
      <c r="E230" s="432"/>
      <c r="F230" s="431" t="s">
        <v>186</v>
      </c>
      <c r="G230" s="430">
        <f>+G231</f>
        <v>0</v>
      </c>
      <c r="H230" s="430">
        <f>+H231</f>
        <v>16000</v>
      </c>
      <c r="I230" s="430">
        <f>+I231</f>
        <v>0</v>
      </c>
      <c r="J230" s="430">
        <f>+J231</f>
        <v>16000</v>
      </c>
      <c r="K230" s="429">
        <f>+K231</f>
        <v>7.0544794884094984E-3</v>
      </c>
    </row>
    <row r="231" spans="1:11" ht="12.75" x14ac:dyDescent="0.2">
      <c r="A231" s="438">
        <v>2</v>
      </c>
      <c r="B231" s="437">
        <v>3</v>
      </c>
      <c r="C231" s="437">
        <v>1</v>
      </c>
      <c r="D231" s="437">
        <v>2</v>
      </c>
      <c r="E231" s="437" t="s">
        <v>309</v>
      </c>
      <c r="F231" s="455" t="s">
        <v>186</v>
      </c>
      <c r="G231" s="435"/>
      <c r="H231" s="435">
        <v>16000</v>
      </c>
      <c r="I231" s="435"/>
      <c r="J231" s="385">
        <f>SUBTOTAL(9,G231:I231)</f>
        <v>16000</v>
      </c>
      <c r="K231" s="434">
        <f>IFERROR(J231/$J$18*100,"0.00")</f>
        <v>7.0544794884094984E-3</v>
      </c>
    </row>
    <row r="232" spans="1:11" ht="12.75" x14ac:dyDescent="0.2">
      <c r="A232" s="433">
        <v>2</v>
      </c>
      <c r="B232" s="432">
        <v>3</v>
      </c>
      <c r="C232" s="432">
        <v>1</v>
      </c>
      <c r="D232" s="432">
        <v>3</v>
      </c>
      <c r="E232" s="432"/>
      <c r="F232" s="431" t="s">
        <v>185</v>
      </c>
      <c r="G232" s="453">
        <v>0</v>
      </c>
      <c r="H232" s="453">
        <v>0</v>
      </c>
      <c r="I232" s="453">
        <v>0</v>
      </c>
      <c r="J232" s="453">
        <v>0</v>
      </c>
      <c r="K232" s="452">
        <v>0</v>
      </c>
    </row>
    <row r="233" spans="1:11" ht="12.75" x14ac:dyDescent="0.2">
      <c r="A233" s="438">
        <v>2</v>
      </c>
      <c r="B233" s="437">
        <v>3</v>
      </c>
      <c r="C233" s="437">
        <v>1</v>
      </c>
      <c r="D233" s="437">
        <v>3</v>
      </c>
      <c r="E233" s="437" t="s">
        <v>309</v>
      </c>
      <c r="F233" s="455" t="s">
        <v>187</v>
      </c>
      <c r="G233" s="385"/>
      <c r="H233" s="385"/>
      <c r="I233" s="385"/>
      <c r="J233" s="385">
        <f>SUBTOTAL(9,G233:I233)</f>
        <v>0</v>
      </c>
      <c r="K233" s="434">
        <f>IFERROR(J233/$J$18*100,"0.00")</f>
        <v>0</v>
      </c>
    </row>
    <row r="234" spans="1:11" ht="12.75" x14ac:dyDescent="0.2">
      <c r="A234" s="438">
        <v>2</v>
      </c>
      <c r="B234" s="437">
        <v>3</v>
      </c>
      <c r="C234" s="437">
        <v>1</v>
      </c>
      <c r="D234" s="437">
        <v>3</v>
      </c>
      <c r="E234" s="437" t="s">
        <v>310</v>
      </c>
      <c r="F234" s="455" t="s">
        <v>188</v>
      </c>
      <c r="G234" s="385"/>
      <c r="H234" s="385"/>
      <c r="I234" s="385"/>
      <c r="J234" s="385">
        <f>SUBTOTAL(9,G234:I234)</f>
        <v>0</v>
      </c>
      <c r="K234" s="434">
        <f>IFERROR(J234/$J$18*100,"0.00")</f>
        <v>0</v>
      </c>
    </row>
    <row r="235" spans="1:11" ht="12.75" x14ac:dyDescent="0.2">
      <c r="A235" s="438">
        <v>2</v>
      </c>
      <c r="B235" s="437">
        <v>3</v>
      </c>
      <c r="C235" s="437">
        <v>1</v>
      </c>
      <c r="D235" s="437">
        <v>3</v>
      </c>
      <c r="E235" s="437" t="s">
        <v>311</v>
      </c>
      <c r="F235" s="455" t="s">
        <v>189</v>
      </c>
      <c r="G235" s="435"/>
      <c r="H235" s="435"/>
      <c r="I235" s="435"/>
      <c r="J235" s="385">
        <f>SUBTOTAL(9,G235:I235)</f>
        <v>0</v>
      </c>
      <c r="K235" s="434">
        <f>IFERROR(J235/$J$18*100,"0.00")</f>
        <v>0</v>
      </c>
    </row>
    <row r="236" spans="1:11" ht="12.75" x14ac:dyDescent="0.2">
      <c r="A236" s="433">
        <v>2</v>
      </c>
      <c r="B236" s="432">
        <v>3</v>
      </c>
      <c r="C236" s="432">
        <v>1</v>
      </c>
      <c r="D236" s="432">
        <v>4</v>
      </c>
      <c r="E236" s="432"/>
      <c r="F236" s="431" t="s">
        <v>190</v>
      </c>
      <c r="G236" s="430">
        <f>+G237</f>
        <v>0</v>
      </c>
      <c r="H236" s="430">
        <f>+H237</f>
        <v>50000</v>
      </c>
      <c r="I236" s="430">
        <f>+I237</f>
        <v>0</v>
      </c>
      <c r="J236" s="430">
        <f>+J237</f>
        <v>50000</v>
      </c>
      <c r="K236" s="429">
        <f>+K237</f>
        <v>2.2045248401279683E-2</v>
      </c>
    </row>
    <row r="237" spans="1:11" ht="12.75" x14ac:dyDescent="0.2">
      <c r="A237" s="438">
        <v>2</v>
      </c>
      <c r="B237" s="437">
        <v>3</v>
      </c>
      <c r="C237" s="437">
        <v>1</v>
      </c>
      <c r="D237" s="437">
        <v>4</v>
      </c>
      <c r="E237" s="437" t="s">
        <v>309</v>
      </c>
      <c r="F237" s="455" t="s">
        <v>190</v>
      </c>
      <c r="G237" s="435"/>
      <c r="H237" s="385">
        <v>50000</v>
      </c>
      <c r="I237" s="435"/>
      <c r="J237" s="385">
        <f>SUBTOTAL(9,G237:I237)</f>
        <v>50000</v>
      </c>
      <c r="K237" s="434">
        <f>IFERROR(J237/$J$18*100,"0.00")</f>
        <v>2.2045248401279683E-2</v>
      </c>
    </row>
    <row r="238" spans="1:11" ht="12.75" x14ac:dyDescent="0.2">
      <c r="A238" s="443">
        <v>2</v>
      </c>
      <c r="B238" s="442">
        <v>3</v>
      </c>
      <c r="C238" s="442">
        <v>2</v>
      </c>
      <c r="D238" s="442"/>
      <c r="E238" s="442"/>
      <c r="F238" s="441" t="s">
        <v>37</v>
      </c>
      <c r="G238" s="440">
        <v>0</v>
      </c>
      <c r="H238" s="440">
        <f>H239+H243+H241+H245</f>
        <v>560000</v>
      </c>
      <c r="I238" s="440">
        <v>0</v>
      </c>
      <c r="J238" s="462">
        <f>SUBTOTAL(9,G238:I238)</f>
        <v>560000</v>
      </c>
      <c r="K238" s="439">
        <v>0.25016020557747209</v>
      </c>
    </row>
    <row r="239" spans="1:11" ht="12.75" x14ac:dyDescent="0.2">
      <c r="A239" s="433">
        <v>2</v>
      </c>
      <c r="B239" s="432">
        <v>3</v>
      </c>
      <c r="C239" s="432">
        <v>2</v>
      </c>
      <c r="D239" s="432">
        <v>1</v>
      </c>
      <c r="E239" s="432"/>
      <c r="F239" s="431" t="s">
        <v>191</v>
      </c>
      <c r="G239" s="430">
        <f>+G240</f>
        <v>0</v>
      </c>
      <c r="H239" s="430">
        <f>+H240</f>
        <v>60000</v>
      </c>
      <c r="I239" s="430">
        <f>+I240</f>
        <v>0</v>
      </c>
      <c r="J239" s="430">
        <f>+J240</f>
        <v>60000</v>
      </c>
      <c r="K239" s="429">
        <f>+K240</f>
        <v>2.6454298081535616E-2</v>
      </c>
    </row>
    <row r="240" spans="1:11" ht="12.75" x14ac:dyDescent="0.2">
      <c r="A240" s="438">
        <v>2</v>
      </c>
      <c r="B240" s="437">
        <v>3</v>
      </c>
      <c r="C240" s="437">
        <v>2</v>
      </c>
      <c r="D240" s="437">
        <v>1</v>
      </c>
      <c r="E240" s="437" t="s">
        <v>309</v>
      </c>
      <c r="F240" s="455" t="s">
        <v>191</v>
      </c>
      <c r="G240" s="435"/>
      <c r="H240" s="385">
        <v>60000</v>
      </c>
      <c r="I240" s="435"/>
      <c r="J240" s="385">
        <f>SUBTOTAL(9,G240:I240)</f>
        <v>60000</v>
      </c>
      <c r="K240" s="434">
        <f>IFERROR(J240/$J$18*100,"0.00")</f>
        <v>2.6454298081535616E-2</v>
      </c>
    </row>
    <row r="241" spans="1:11" ht="12.75" x14ac:dyDescent="0.2">
      <c r="A241" s="433">
        <v>2</v>
      </c>
      <c r="B241" s="432">
        <v>3</v>
      </c>
      <c r="C241" s="432">
        <v>2</v>
      </c>
      <c r="D241" s="432">
        <v>2</v>
      </c>
      <c r="E241" s="432"/>
      <c r="F241" s="431" t="s">
        <v>192</v>
      </c>
      <c r="G241" s="430">
        <f>+G242</f>
        <v>0</v>
      </c>
      <c r="H241" s="430">
        <f>+H242</f>
        <v>0</v>
      </c>
      <c r="I241" s="430">
        <f>+I242</f>
        <v>0</v>
      </c>
      <c r="J241" s="430">
        <f>+J242</f>
        <v>0</v>
      </c>
      <c r="K241" s="429">
        <f>+K242</f>
        <v>0</v>
      </c>
    </row>
    <row r="242" spans="1:11" ht="12.75" x14ac:dyDescent="0.2">
      <c r="A242" s="438">
        <v>2</v>
      </c>
      <c r="B242" s="437">
        <v>3</v>
      </c>
      <c r="C242" s="437">
        <v>2</v>
      </c>
      <c r="D242" s="437">
        <v>2</v>
      </c>
      <c r="E242" s="437" t="s">
        <v>309</v>
      </c>
      <c r="F242" s="455" t="s">
        <v>192</v>
      </c>
      <c r="G242" s="435"/>
      <c r="H242" s="435"/>
      <c r="I242" s="435"/>
      <c r="J242" s="385">
        <f>SUBTOTAL(9,G242:I242)</f>
        <v>0</v>
      </c>
      <c r="K242" s="434">
        <f>IFERROR(J242/$J$18*100,"0.00")</f>
        <v>0</v>
      </c>
    </row>
    <row r="243" spans="1:11" ht="12.75" x14ac:dyDescent="0.2">
      <c r="A243" s="433">
        <v>2</v>
      </c>
      <c r="B243" s="432">
        <v>3</v>
      </c>
      <c r="C243" s="432">
        <v>2</v>
      </c>
      <c r="D243" s="432">
        <v>3</v>
      </c>
      <c r="E243" s="432"/>
      <c r="F243" s="431" t="s">
        <v>193</v>
      </c>
      <c r="G243" s="430">
        <f>+G244</f>
        <v>0</v>
      </c>
      <c r="H243" s="430">
        <f>+H244</f>
        <v>500000</v>
      </c>
      <c r="I243" s="430">
        <f>+I244</f>
        <v>0</v>
      </c>
      <c r="J243" s="430">
        <f>+J244</f>
        <v>500000</v>
      </c>
      <c r="K243" s="429">
        <f>+K244</f>
        <v>0.22045248401279682</v>
      </c>
    </row>
    <row r="244" spans="1:11" ht="12.75" x14ac:dyDescent="0.2">
      <c r="A244" s="438">
        <v>2</v>
      </c>
      <c r="B244" s="437">
        <v>3</v>
      </c>
      <c r="C244" s="437">
        <v>2</v>
      </c>
      <c r="D244" s="437">
        <v>3</v>
      </c>
      <c r="E244" s="437" t="s">
        <v>309</v>
      </c>
      <c r="F244" s="455" t="s">
        <v>193</v>
      </c>
      <c r="G244" s="435"/>
      <c r="H244" s="385">
        <v>500000</v>
      </c>
      <c r="I244" s="435"/>
      <c r="J244" s="385">
        <f>SUBTOTAL(9,G244:I244)</f>
        <v>500000</v>
      </c>
      <c r="K244" s="434">
        <f>IFERROR(J244/$J$18*100,"0.00")</f>
        <v>0.22045248401279682</v>
      </c>
    </row>
    <row r="245" spans="1:11" ht="12.75" x14ac:dyDescent="0.2">
      <c r="A245" s="433">
        <v>2</v>
      </c>
      <c r="B245" s="432">
        <v>3</v>
      </c>
      <c r="C245" s="432">
        <v>2</v>
      </c>
      <c r="D245" s="432">
        <v>4</v>
      </c>
      <c r="E245" s="432"/>
      <c r="F245" s="431" t="s">
        <v>38</v>
      </c>
      <c r="G245" s="430">
        <f>+G246</f>
        <v>0</v>
      </c>
      <c r="H245" s="430">
        <f>+H246</f>
        <v>0</v>
      </c>
      <c r="I245" s="430">
        <f>+I246</f>
        <v>0</v>
      </c>
      <c r="J245" s="430">
        <f>+J246</f>
        <v>0</v>
      </c>
      <c r="K245" s="429">
        <f>+K246</f>
        <v>0</v>
      </c>
    </row>
    <row r="246" spans="1:11" ht="12.75" x14ac:dyDescent="0.2">
      <c r="A246" s="438">
        <v>2</v>
      </c>
      <c r="B246" s="437">
        <v>3</v>
      </c>
      <c r="C246" s="437">
        <v>2</v>
      </c>
      <c r="D246" s="437">
        <v>4</v>
      </c>
      <c r="E246" s="437" t="s">
        <v>309</v>
      </c>
      <c r="F246" s="455" t="s">
        <v>38</v>
      </c>
      <c r="G246" s="435"/>
      <c r="H246" s="435"/>
      <c r="I246" s="435"/>
      <c r="J246" s="385">
        <f>SUBTOTAL(9,G246:I246)</f>
        <v>0</v>
      </c>
      <c r="K246" s="434">
        <f>IFERROR(J246/$J$18*100,"0.00")</f>
        <v>0</v>
      </c>
    </row>
    <row r="247" spans="1:11" ht="12.75" x14ac:dyDescent="0.2">
      <c r="A247" s="443">
        <v>2</v>
      </c>
      <c r="B247" s="442">
        <v>3</v>
      </c>
      <c r="C247" s="442">
        <v>3</v>
      </c>
      <c r="D247" s="442"/>
      <c r="E247" s="442"/>
      <c r="F247" s="441" t="s">
        <v>383</v>
      </c>
      <c r="G247" s="440">
        <v>0</v>
      </c>
      <c r="H247" s="440">
        <f>H248+H250+H252+H256+H258</f>
        <v>5486304</v>
      </c>
      <c r="I247" s="440">
        <v>0</v>
      </c>
      <c r="J247" s="440">
        <v>5486304</v>
      </c>
      <c r="K247" s="439">
        <v>2.4508123866080491</v>
      </c>
    </row>
    <row r="248" spans="1:11" ht="12.75" x14ac:dyDescent="0.2">
      <c r="A248" s="433">
        <v>2</v>
      </c>
      <c r="B248" s="432">
        <v>3</v>
      </c>
      <c r="C248" s="432">
        <v>3</v>
      </c>
      <c r="D248" s="432">
        <v>1</v>
      </c>
      <c r="E248" s="432"/>
      <c r="F248" s="431" t="s">
        <v>194</v>
      </c>
      <c r="G248" s="453">
        <v>0</v>
      </c>
      <c r="H248" s="453">
        <v>800000</v>
      </c>
      <c r="I248" s="453">
        <v>0</v>
      </c>
      <c r="J248" s="453">
        <v>800000</v>
      </c>
      <c r="K248" s="452">
        <v>0.35737172225353159</v>
      </c>
    </row>
    <row r="249" spans="1:11" ht="12.75" x14ac:dyDescent="0.2">
      <c r="A249" s="438">
        <v>2</v>
      </c>
      <c r="B249" s="437">
        <v>3</v>
      </c>
      <c r="C249" s="437">
        <v>3</v>
      </c>
      <c r="D249" s="437">
        <v>1</v>
      </c>
      <c r="E249" s="437" t="s">
        <v>309</v>
      </c>
      <c r="F249" s="455" t="s">
        <v>194</v>
      </c>
      <c r="G249" s="385"/>
      <c r="H249" s="385">
        <v>800000</v>
      </c>
      <c r="I249" s="385"/>
      <c r="J249" s="385">
        <f>SUBTOTAL(9,G249:I249)</f>
        <v>800000</v>
      </c>
      <c r="K249" s="434">
        <f>IFERROR(J249/$J$18*100,"0.00")</f>
        <v>0.35272397442047493</v>
      </c>
    </row>
    <row r="250" spans="1:11" ht="12.75" x14ac:dyDescent="0.2">
      <c r="A250" s="433">
        <v>2</v>
      </c>
      <c r="B250" s="432">
        <v>3</v>
      </c>
      <c r="C250" s="432">
        <v>3</v>
      </c>
      <c r="D250" s="432">
        <v>2</v>
      </c>
      <c r="E250" s="432"/>
      <c r="F250" s="431" t="s">
        <v>195</v>
      </c>
      <c r="G250" s="430">
        <f>+G251</f>
        <v>0</v>
      </c>
      <c r="H250" s="430">
        <f>+H251</f>
        <v>2500000</v>
      </c>
      <c r="I250" s="430">
        <f>+I251</f>
        <v>0</v>
      </c>
      <c r="J250" s="430">
        <f>+J251</f>
        <v>2500000</v>
      </c>
      <c r="K250" s="429">
        <f>+K251</f>
        <v>1.1022624200639841</v>
      </c>
    </row>
    <row r="251" spans="1:11" ht="12.75" x14ac:dyDescent="0.2">
      <c r="A251" s="438">
        <v>2</v>
      </c>
      <c r="B251" s="437">
        <v>3</v>
      </c>
      <c r="C251" s="437">
        <v>3</v>
      </c>
      <c r="D251" s="437">
        <v>2</v>
      </c>
      <c r="E251" s="437" t="s">
        <v>309</v>
      </c>
      <c r="F251" s="455" t="s">
        <v>195</v>
      </c>
      <c r="G251" s="385"/>
      <c r="H251" s="385">
        <v>2500000</v>
      </c>
      <c r="I251" s="385"/>
      <c r="J251" s="385">
        <f>SUBTOTAL(9,G251:I251)</f>
        <v>2500000</v>
      </c>
      <c r="K251" s="434">
        <f>IFERROR(J251/$J$18*100,"0.00")</f>
        <v>1.1022624200639841</v>
      </c>
    </row>
    <row r="252" spans="1:11" ht="12.75" x14ac:dyDescent="0.2">
      <c r="A252" s="433">
        <v>2</v>
      </c>
      <c r="B252" s="432">
        <v>3</v>
      </c>
      <c r="C252" s="432">
        <v>3</v>
      </c>
      <c r="D252" s="432">
        <v>3</v>
      </c>
      <c r="E252" s="432"/>
      <c r="F252" s="431" t="s">
        <v>196</v>
      </c>
      <c r="G252" s="430">
        <f>+G253</f>
        <v>0</v>
      </c>
      <c r="H252" s="430">
        <f>+H253</f>
        <v>2186304</v>
      </c>
      <c r="I252" s="430">
        <f>+I253</f>
        <v>0</v>
      </c>
      <c r="J252" s="430">
        <f>+J253</f>
        <v>2186304</v>
      </c>
      <c r="K252" s="429">
        <f>+K253</f>
        <v>0.96395229521422743</v>
      </c>
    </row>
    <row r="253" spans="1:11" ht="12.75" x14ac:dyDescent="0.2">
      <c r="A253" s="438">
        <v>2</v>
      </c>
      <c r="B253" s="437">
        <v>3</v>
      </c>
      <c r="C253" s="437">
        <v>3</v>
      </c>
      <c r="D253" s="437">
        <v>3</v>
      </c>
      <c r="E253" s="437" t="s">
        <v>309</v>
      </c>
      <c r="F253" s="455" t="s">
        <v>196</v>
      </c>
      <c r="G253" s="385"/>
      <c r="H253" s="385">
        <v>2186304</v>
      </c>
      <c r="I253" s="385"/>
      <c r="J253" s="385">
        <f>SUBTOTAL(9,G253:I253)</f>
        <v>2186304</v>
      </c>
      <c r="K253" s="434">
        <f>IFERROR(J253/$J$18*100,"0.00")</f>
        <v>0.96395229521422743</v>
      </c>
    </row>
    <row r="254" spans="1:11" ht="12.75" x14ac:dyDescent="0.2">
      <c r="A254" s="433">
        <v>2</v>
      </c>
      <c r="B254" s="432">
        <v>3</v>
      </c>
      <c r="C254" s="432">
        <v>3</v>
      </c>
      <c r="D254" s="432">
        <v>4</v>
      </c>
      <c r="E254" s="432"/>
      <c r="F254" s="431" t="s">
        <v>197</v>
      </c>
      <c r="G254" s="430">
        <f>+G255</f>
        <v>0</v>
      </c>
      <c r="H254" s="430">
        <f>+H255</f>
        <v>0</v>
      </c>
      <c r="I254" s="430">
        <f>+I255</f>
        <v>0</v>
      </c>
      <c r="J254" s="430">
        <f>+J255</f>
        <v>0</v>
      </c>
      <c r="K254" s="429">
        <f>+K255</f>
        <v>0</v>
      </c>
    </row>
    <row r="255" spans="1:11" ht="12.75" x14ac:dyDescent="0.2">
      <c r="A255" s="438">
        <v>2</v>
      </c>
      <c r="B255" s="437">
        <v>3</v>
      </c>
      <c r="C255" s="437">
        <v>3</v>
      </c>
      <c r="D255" s="437">
        <v>4</v>
      </c>
      <c r="E255" s="437" t="s">
        <v>309</v>
      </c>
      <c r="F255" s="455" t="s">
        <v>197</v>
      </c>
      <c r="G255" s="435"/>
      <c r="H255" s="435"/>
      <c r="I255" s="435"/>
      <c r="J255" s="385">
        <f>SUBTOTAL(9,G255:I255)</f>
        <v>0</v>
      </c>
      <c r="K255" s="434">
        <f>IFERROR(J255/$J$18*100,"0.00")</f>
        <v>0</v>
      </c>
    </row>
    <row r="256" spans="1:11" ht="12.75" x14ac:dyDescent="0.2">
      <c r="A256" s="433">
        <v>2</v>
      </c>
      <c r="B256" s="432">
        <v>3</v>
      </c>
      <c r="C256" s="432">
        <v>3</v>
      </c>
      <c r="D256" s="432">
        <v>5</v>
      </c>
      <c r="E256" s="432"/>
      <c r="F256" s="431" t="s">
        <v>198</v>
      </c>
      <c r="G256" s="430">
        <f>+G257</f>
        <v>0</v>
      </c>
      <c r="H256" s="430">
        <f>+H257</f>
        <v>0</v>
      </c>
      <c r="I256" s="430">
        <f>+I257</f>
        <v>0</v>
      </c>
      <c r="J256" s="430">
        <f>+J257</f>
        <v>0</v>
      </c>
      <c r="K256" s="429">
        <f>+K257</f>
        <v>0</v>
      </c>
    </row>
    <row r="257" spans="1:11" ht="12.75" x14ac:dyDescent="0.2">
      <c r="A257" s="438">
        <v>2</v>
      </c>
      <c r="B257" s="437">
        <v>3</v>
      </c>
      <c r="C257" s="437">
        <v>3</v>
      </c>
      <c r="D257" s="437">
        <v>5</v>
      </c>
      <c r="E257" s="437" t="s">
        <v>309</v>
      </c>
      <c r="F257" s="455" t="s">
        <v>198</v>
      </c>
      <c r="G257" s="435"/>
      <c r="H257" s="435"/>
      <c r="I257" s="435"/>
      <c r="J257" s="385">
        <f>SUBTOTAL(9,G257:I257)</f>
        <v>0</v>
      </c>
      <c r="K257" s="434">
        <f>IFERROR(J257/$J$18*100,"0.00")</f>
        <v>0</v>
      </c>
    </row>
    <row r="258" spans="1:11" ht="12.75" x14ac:dyDescent="0.2">
      <c r="A258" s="433">
        <v>2</v>
      </c>
      <c r="B258" s="432">
        <v>3</v>
      </c>
      <c r="C258" s="432">
        <v>3</v>
      </c>
      <c r="D258" s="432">
        <v>6</v>
      </c>
      <c r="E258" s="432"/>
      <c r="F258" s="431" t="s">
        <v>199</v>
      </c>
      <c r="G258" s="430">
        <f>+G259</f>
        <v>0</v>
      </c>
      <c r="H258" s="430">
        <f>+H259</f>
        <v>0</v>
      </c>
      <c r="I258" s="430">
        <f>+I259</f>
        <v>0</v>
      </c>
      <c r="J258" s="430">
        <f>+J259</f>
        <v>0</v>
      </c>
      <c r="K258" s="429">
        <f>+K259</f>
        <v>0</v>
      </c>
    </row>
    <row r="259" spans="1:11" ht="12.75" x14ac:dyDescent="0.2">
      <c r="A259" s="438">
        <v>2</v>
      </c>
      <c r="B259" s="437">
        <v>3</v>
      </c>
      <c r="C259" s="437">
        <v>3</v>
      </c>
      <c r="D259" s="437">
        <v>6</v>
      </c>
      <c r="E259" s="437" t="s">
        <v>309</v>
      </c>
      <c r="F259" s="455" t="s">
        <v>199</v>
      </c>
      <c r="G259" s="385"/>
      <c r="H259" s="385"/>
      <c r="I259" s="385"/>
      <c r="J259" s="385">
        <f>SUBTOTAL(9,G259:I259)</f>
        <v>0</v>
      </c>
      <c r="K259" s="434">
        <f>IFERROR(J259/$J$18*100,"0.00")</f>
        <v>0</v>
      </c>
    </row>
    <row r="260" spans="1:11" ht="12.75" x14ac:dyDescent="0.2">
      <c r="A260" s="443">
        <v>2</v>
      </c>
      <c r="B260" s="442">
        <v>3</v>
      </c>
      <c r="C260" s="442">
        <v>4</v>
      </c>
      <c r="D260" s="442"/>
      <c r="E260" s="442"/>
      <c r="F260" s="441" t="s">
        <v>384</v>
      </c>
      <c r="G260" s="440">
        <v>0</v>
      </c>
      <c r="H260" s="440">
        <f>H261+H263</f>
        <v>1000000</v>
      </c>
      <c r="I260" s="440">
        <v>0</v>
      </c>
      <c r="J260" s="440">
        <v>1000000</v>
      </c>
      <c r="K260" s="439">
        <v>0.44671465281691447</v>
      </c>
    </row>
    <row r="261" spans="1:11" ht="12.75" x14ac:dyDescent="0.2">
      <c r="A261" s="433">
        <v>2</v>
      </c>
      <c r="B261" s="432">
        <v>3</v>
      </c>
      <c r="C261" s="432">
        <v>4</v>
      </c>
      <c r="D261" s="432">
        <v>1</v>
      </c>
      <c r="E261" s="432"/>
      <c r="F261" s="431" t="s">
        <v>200</v>
      </c>
      <c r="G261" s="430">
        <f>+G262</f>
        <v>0</v>
      </c>
      <c r="H261" s="430">
        <f>+H262</f>
        <v>1000000</v>
      </c>
      <c r="I261" s="430">
        <f>+I262</f>
        <v>0</v>
      </c>
      <c r="J261" s="430">
        <f>+J262</f>
        <v>1000000</v>
      </c>
      <c r="K261" s="429">
        <f>+K262</f>
        <v>0.44090496802559365</v>
      </c>
    </row>
    <row r="262" spans="1:11" ht="12.75" x14ac:dyDescent="0.2">
      <c r="A262" s="438">
        <v>2</v>
      </c>
      <c r="B262" s="437">
        <v>3</v>
      </c>
      <c r="C262" s="437">
        <v>4</v>
      </c>
      <c r="D262" s="437">
        <v>1</v>
      </c>
      <c r="E262" s="437" t="s">
        <v>309</v>
      </c>
      <c r="F262" s="455" t="s">
        <v>200</v>
      </c>
      <c r="G262" s="385"/>
      <c r="H262" s="385">
        <v>1000000</v>
      </c>
      <c r="I262" s="385"/>
      <c r="J262" s="385">
        <f>SUBTOTAL(9,G262:I262)</f>
        <v>1000000</v>
      </c>
      <c r="K262" s="434">
        <f>IFERROR(J262/$J$18*100,"0.00")</f>
        <v>0.44090496802559365</v>
      </c>
    </row>
    <row r="263" spans="1:11" ht="12.75" x14ac:dyDescent="0.2">
      <c r="A263" s="445">
        <v>2</v>
      </c>
      <c r="B263" s="432">
        <v>3</v>
      </c>
      <c r="C263" s="432">
        <v>4</v>
      </c>
      <c r="D263" s="432">
        <v>2</v>
      </c>
      <c r="E263" s="432"/>
      <c r="F263" s="431" t="s">
        <v>201</v>
      </c>
      <c r="G263" s="430">
        <f>+G264</f>
        <v>0</v>
      </c>
      <c r="H263" s="430">
        <f>+H264</f>
        <v>0</v>
      </c>
      <c r="I263" s="430">
        <f>+I264</f>
        <v>0</v>
      </c>
      <c r="J263" s="430">
        <f>+J264</f>
        <v>0</v>
      </c>
      <c r="K263" s="429">
        <f>+K264</f>
        <v>0</v>
      </c>
    </row>
    <row r="264" spans="1:11" ht="12.75" x14ac:dyDescent="0.2">
      <c r="A264" s="464">
        <v>2</v>
      </c>
      <c r="B264" s="463">
        <v>3</v>
      </c>
      <c r="C264" s="463">
        <v>4</v>
      </c>
      <c r="D264" s="463">
        <v>2</v>
      </c>
      <c r="E264" s="437" t="s">
        <v>309</v>
      </c>
      <c r="F264" s="455" t="s">
        <v>201</v>
      </c>
      <c r="G264" s="435"/>
      <c r="H264" s="435"/>
      <c r="I264" s="435"/>
      <c r="J264" s="385">
        <f>SUBTOTAL(9,G264:I264)</f>
        <v>0</v>
      </c>
      <c r="K264" s="434">
        <f>IFERROR(J264/$J$18*100,"0.00")</f>
        <v>0</v>
      </c>
    </row>
    <row r="265" spans="1:11" ht="12.75" x14ac:dyDescent="0.2">
      <c r="A265" s="443">
        <v>2</v>
      </c>
      <c r="B265" s="442">
        <v>3</v>
      </c>
      <c r="C265" s="442">
        <v>5</v>
      </c>
      <c r="D265" s="442"/>
      <c r="E265" s="442"/>
      <c r="F265" s="441" t="s">
        <v>206</v>
      </c>
      <c r="G265" s="440">
        <v>0</v>
      </c>
      <c r="H265" s="440">
        <v>474504</v>
      </c>
      <c r="I265" s="440">
        <v>0</v>
      </c>
      <c r="J265" s="440">
        <v>474504</v>
      </c>
      <c r="K265" s="439">
        <v>0.21196788962023719</v>
      </c>
    </row>
    <row r="266" spans="1:11" ht="12.75" x14ac:dyDescent="0.2">
      <c r="A266" s="433">
        <v>2</v>
      </c>
      <c r="B266" s="432">
        <v>3</v>
      </c>
      <c r="C266" s="432">
        <v>5</v>
      </c>
      <c r="D266" s="432">
        <v>1</v>
      </c>
      <c r="E266" s="432"/>
      <c r="F266" s="431" t="s">
        <v>202</v>
      </c>
      <c r="G266" s="430">
        <f>+G267</f>
        <v>0</v>
      </c>
      <c r="H266" s="430">
        <f>+H267</f>
        <v>0</v>
      </c>
      <c r="I266" s="430">
        <f>+I267</f>
        <v>0</v>
      </c>
      <c r="J266" s="430">
        <f>+J267</f>
        <v>0</v>
      </c>
      <c r="K266" s="429">
        <f>+K267</f>
        <v>0</v>
      </c>
    </row>
    <row r="267" spans="1:11" ht="12.75" x14ac:dyDescent="0.2">
      <c r="A267" s="438">
        <v>2</v>
      </c>
      <c r="B267" s="437">
        <v>3</v>
      </c>
      <c r="C267" s="437">
        <v>5</v>
      </c>
      <c r="D267" s="437">
        <v>1</v>
      </c>
      <c r="E267" s="437" t="s">
        <v>309</v>
      </c>
      <c r="F267" s="455" t="s">
        <v>202</v>
      </c>
      <c r="G267" s="435"/>
      <c r="H267" s="435"/>
      <c r="I267" s="435"/>
      <c r="J267" s="385">
        <f>SUBTOTAL(9,G267:I267)</f>
        <v>0</v>
      </c>
      <c r="K267" s="434">
        <f>IFERROR(J267/$J$18*100,"0.00")</f>
        <v>0</v>
      </c>
    </row>
    <row r="268" spans="1:11" ht="12.75" x14ac:dyDescent="0.2">
      <c r="A268" s="433">
        <v>2</v>
      </c>
      <c r="B268" s="432">
        <v>3</v>
      </c>
      <c r="C268" s="432">
        <v>5</v>
      </c>
      <c r="D268" s="432">
        <v>2</v>
      </c>
      <c r="E268" s="432"/>
      <c r="F268" s="431" t="s">
        <v>203</v>
      </c>
      <c r="G268" s="430">
        <f>+G269</f>
        <v>0</v>
      </c>
      <c r="H268" s="430">
        <f>+H269</f>
        <v>0</v>
      </c>
      <c r="I268" s="430">
        <f>+I269</f>
        <v>0</v>
      </c>
      <c r="J268" s="430">
        <f>+J269</f>
        <v>0</v>
      </c>
      <c r="K268" s="429">
        <f>+K269</f>
        <v>0</v>
      </c>
    </row>
    <row r="269" spans="1:11" ht="12.75" x14ac:dyDescent="0.2">
      <c r="A269" s="438">
        <v>2</v>
      </c>
      <c r="B269" s="437">
        <v>3</v>
      </c>
      <c r="C269" s="437">
        <v>5</v>
      </c>
      <c r="D269" s="437">
        <v>2</v>
      </c>
      <c r="E269" s="437" t="s">
        <v>309</v>
      </c>
      <c r="F269" s="455" t="s">
        <v>203</v>
      </c>
      <c r="G269" s="435"/>
      <c r="H269" s="435"/>
      <c r="I269" s="435"/>
      <c r="J269" s="385">
        <f>SUBTOTAL(9,G269:I269)</f>
        <v>0</v>
      </c>
      <c r="K269" s="434">
        <f>IFERROR(J269/$J$18*100,"0.00")</f>
        <v>0</v>
      </c>
    </row>
    <row r="270" spans="1:11" ht="12.75" x14ac:dyDescent="0.2">
      <c r="A270" s="433">
        <v>2</v>
      </c>
      <c r="B270" s="432">
        <v>3</v>
      </c>
      <c r="C270" s="432">
        <v>5</v>
      </c>
      <c r="D270" s="432">
        <v>3</v>
      </c>
      <c r="E270" s="432"/>
      <c r="F270" s="431" t="s">
        <v>204</v>
      </c>
      <c r="G270" s="430">
        <f>+G271</f>
        <v>0</v>
      </c>
      <c r="H270" s="430">
        <f>+H271</f>
        <v>30000</v>
      </c>
      <c r="I270" s="430">
        <f>+I271</f>
        <v>0</v>
      </c>
      <c r="J270" s="430">
        <f>+J271</f>
        <v>30000</v>
      </c>
      <c r="K270" s="429">
        <f>+K271</f>
        <v>1.3227149040767808E-2</v>
      </c>
    </row>
    <row r="271" spans="1:11" ht="12.75" x14ac:dyDescent="0.2">
      <c r="A271" s="438">
        <v>2</v>
      </c>
      <c r="B271" s="437">
        <v>3</v>
      </c>
      <c r="C271" s="437">
        <v>5</v>
      </c>
      <c r="D271" s="437">
        <v>3</v>
      </c>
      <c r="E271" s="437" t="s">
        <v>309</v>
      </c>
      <c r="F271" s="455" t="s">
        <v>204</v>
      </c>
      <c r="G271" s="385"/>
      <c r="H271" s="385">
        <v>30000</v>
      </c>
      <c r="I271" s="385"/>
      <c r="J271" s="385">
        <f>SUBTOTAL(9,G271:I271)</f>
        <v>30000</v>
      </c>
      <c r="K271" s="434">
        <f>IFERROR(J271/$J$18*100,"0.00")</f>
        <v>1.3227149040767808E-2</v>
      </c>
    </row>
    <row r="272" spans="1:11" ht="12.75" x14ac:dyDescent="0.2">
      <c r="A272" s="433">
        <v>2</v>
      </c>
      <c r="B272" s="432">
        <v>3</v>
      </c>
      <c r="C272" s="432">
        <v>5</v>
      </c>
      <c r="D272" s="432">
        <v>4</v>
      </c>
      <c r="E272" s="432"/>
      <c r="F272" s="431" t="s">
        <v>205</v>
      </c>
      <c r="G272" s="430">
        <f>+G273</f>
        <v>0</v>
      </c>
      <c r="H272" s="430">
        <f>+H273</f>
        <v>0</v>
      </c>
      <c r="I272" s="430">
        <f>+I273</f>
        <v>0</v>
      </c>
      <c r="J272" s="430">
        <f>+J273</f>
        <v>0</v>
      </c>
      <c r="K272" s="429">
        <f>+K273</f>
        <v>0</v>
      </c>
    </row>
    <row r="273" spans="1:11" ht="12.75" x14ac:dyDescent="0.2">
      <c r="A273" s="438">
        <v>2</v>
      </c>
      <c r="B273" s="437">
        <v>3</v>
      </c>
      <c r="C273" s="437">
        <v>5</v>
      </c>
      <c r="D273" s="437">
        <v>4</v>
      </c>
      <c r="E273" s="437" t="s">
        <v>309</v>
      </c>
      <c r="F273" s="455" t="s">
        <v>205</v>
      </c>
      <c r="G273" s="435"/>
      <c r="H273" s="435"/>
      <c r="I273" s="435"/>
      <c r="J273" s="385">
        <f>SUBTOTAL(9,G273:I273)</f>
        <v>0</v>
      </c>
      <c r="K273" s="434">
        <f>IFERROR(J273/$J$18*100,"0.00")</f>
        <v>0</v>
      </c>
    </row>
    <row r="274" spans="1:11" ht="12.75" x14ac:dyDescent="0.2">
      <c r="A274" s="433">
        <v>2</v>
      </c>
      <c r="B274" s="432">
        <v>3</v>
      </c>
      <c r="C274" s="432">
        <v>5</v>
      </c>
      <c r="D274" s="432">
        <v>5</v>
      </c>
      <c r="E274" s="432"/>
      <c r="F274" s="431" t="s">
        <v>385</v>
      </c>
      <c r="G274" s="430">
        <f>+G275</f>
        <v>0</v>
      </c>
      <c r="H274" s="430">
        <f>+H275</f>
        <v>444504</v>
      </c>
      <c r="I274" s="430">
        <f>+I275</f>
        <v>0</v>
      </c>
      <c r="J274" s="430">
        <f>+J275</f>
        <v>444504</v>
      </c>
      <c r="K274" s="429">
        <f>+K275</f>
        <v>0.19598402190724845</v>
      </c>
    </row>
    <row r="275" spans="1:11" ht="12.75" x14ac:dyDescent="0.2">
      <c r="A275" s="438">
        <v>2</v>
      </c>
      <c r="B275" s="437">
        <v>3</v>
      </c>
      <c r="C275" s="437">
        <v>5</v>
      </c>
      <c r="D275" s="437">
        <v>5</v>
      </c>
      <c r="E275" s="437" t="s">
        <v>309</v>
      </c>
      <c r="F275" s="455" t="s">
        <v>207</v>
      </c>
      <c r="G275" s="385"/>
      <c r="H275" s="385">
        <v>444504</v>
      </c>
      <c r="I275" s="385"/>
      <c r="J275" s="385">
        <f>SUBTOTAL(9,G275:I275)</f>
        <v>444504</v>
      </c>
      <c r="K275" s="434">
        <f>IFERROR(J275/$J$18*100,"0.00")</f>
        <v>0.19598402190724845</v>
      </c>
    </row>
    <row r="276" spans="1:11" ht="12.75" x14ac:dyDescent="0.2">
      <c r="A276" s="443">
        <v>2</v>
      </c>
      <c r="B276" s="442">
        <v>3</v>
      </c>
      <c r="C276" s="442">
        <v>6</v>
      </c>
      <c r="D276" s="442"/>
      <c r="E276" s="442"/>
      <c r="F276" s="441" t="s">
        <v>208</v>
      </c>
      <c r="G276" s="440">
        <v>0</v>
      </c>
      <c r="H276" s="440">
        <f>H277+H283+H287+H294</f>
        <v>201000</v>
      </c>
      <c r="I276" s="440">
        <v>0</v>
      </c>
      <c r="J276" s="462">
        <f>SUBTOTAL(9,G276:I276)</f>
        <v>201000</v>
      </c>
      <c r="K276" s="440">
        <v>8.9789645216199795E-2</v>
      </c>
    </row>
    <row r="277" spans="1:11" ht="12.75" x14ac:dyDescent="0.2">
      <c r="A277" s="433">
        <v>2</v>
      </c>
      <c r="B277" s="432">
        <v>3</v>
      </c>
      <c r="C277" s="432">
        <v>6</v>
      </c>
      <c r="D277" s="432">
        <v>1</v>
      </c>
      <c r="E277" s="432"/>
      <c r="F277" s="431" t="s">
        <v>209</v>
      </c>
      <c r="G277" s="430">
        <f>+G278+G279+G280+G281</f>
        <v>0</v>
      </c>
      <c r="H277" s="430">
        <f>+H278+H279+H280+H281</f>
        <v>12000</v>
      </c>
      <c r="I277" s="430">
        <f>+I278+I279+I280+I281</f>
        <v>0</v>
      </c>
      <c r="J277" s="430">
        <f>+J278+J279+J280+J281</f>
        <v>12000</v>
      </c>
      <c r="K277" s="429">
        <f>+K278+K279+K280+K281</f>
        <v>5.2908596163071236E-3</v>
      </c>
    </row>
    <row r="278" spans="1:11" ht="12.75" x14ac:dyDescent="0.2">
      <c r="A278" s="438">
        <v>2</v>
      </c>
      <c r="B278" s="437">
        <v>3</v>
      </c>
      <c r="C278" s="437">
        <v>6</v>
      </c>
      <c r="D278" s="437">
        <v>1</v>
      </c>
      <c r="E278" s="437" t="s">
        <v>309</v>
      </c>
      <c r="F278" s="455" t="s">
        <v>210</v>
      </c>
      <c r="G278" s="385"/>
      <c r="H278" s="385">
        <v>12000</v>
      </c>
      <c r="I278" s="385"/>
      <c r="J278" s="385">
        <f>SUBTOTAL(9,G278:I278)</f>
        <v>12000</v>
      </c>
      <c r="K278" s="434">
        <f>IFERROR(J278/$J$18*100,"0.00")</f>
        <v>5.2908596163071236E-3</v>
      </c>
    </row>
    <row r="279" spans="1:11" ht="12.75" x14ac:dyDescent="0.2">
      <c r="A279" s="438">
        <v>2</v>
      </c>
      <c r="B279" s="437">
        <v>3</v>
      </c>
      <c r="C279" s="437">
        <v>6</v>
      </c>
      <c r="D279" s="437">
        <v>1</v>
      </c>
      <c r="E279" s="437" t="s">
        <v>310</v>
      </c>
      <c r="F279" s="455" t="s">
        <v>211</v>
      </c>
      <c r="G279" s="385"/>
      <c r="H279" s="385"/>
      <c r="I279" s="385"/>
      <c r="J279" s="385">
        <f>SUBTOTAL(9,G279:I279)</f>
        <v>0</v>
      </c>
      <c r="K279" s="434">
        <f>IFERROR(J279/$J$18*100,"0.00")</f>
        <v>0</v>
      </c>
    </row>
    <row r="280" spans="1:11" ht="12.75" x14ac:dyDescent="0.2">
      <c r="A280" s="438">
        <v>2</v>
      </c>
      <c r="B280" s="437">
        <v>3</v>
      </c>
      <c r="C280" s="437">
        <v>6</v>
      </c>
      <c r="D280" s="437">
        <v>1</v>
      </c>
      <c r="E280" s="437" t="s">
        <v>311</v>
      </c>
      <c r="F280" s="455" t="s">
        <v>212</v>
      </c>
      <c r="G280" s="385"/>
      <c r="H280" s="385"/>
      <c r="I280" s="385"/>
      <c r="J280" s="385">
        <f>SUBTOTAL(9,G280:I280)</f>
        <v>0</v>
      </c>
      <c r="K280" s="434">
        <f>IFERROR(J280/$J$18*100,"0.00")</f>
        <v>0</v>
      </c>
    </row>
    <row r="281" spans="1:11" ht="12.75" x14ac:dyDescent="0.2">
      <c r="A281" s="438">
        <v>2</v>
      </c>
      <c r="B281" s="437">
        <v>3</v>
      </c>
      <c r="C281" s="437">
        <v>6</v>
      </c>
      <c r="D281" s="437">
        <v>1</v>
      </c>
      <c r="E281" s="437" t="s">
        <v>312</v>
      </c>
      <c r="F281" s="455" t="s">
        <v>213</v>
      </c>
      <c r="G281" s="385"/>
      <c r="H281" s="385"/>
      <c r="I281" s="385"/>
      <c r="J281" s="385">
        <f>SUBTOTAL(9,G281:I281)</f>
        <v>0</v>
      </c>
      <c r="K281" s="434">
        <f>IFERROR(J281/$J$18*100,"0.00")</f>
        <v>0</v>
      </c>
    </row>
    <row r="282" spans="1:11" ht="12.75" x14ac:dyDescent="0.2">
      <c r="A282" s="438">
        <v>2</v>
      </c>
      <c r="B282" s="437">
        <v>3</v>
      </c>
      <c r="C282" s="437">
        <v>6</v>
      </c>
      <c r="D282" s="437">
        <v>1</v>
      </c>
      <c r="E282" s="437" t="s">
        <v>316</v>
      </c>
      <c r="F282" s="455" t="s">
        <v>214</v>
      </c>
      <c r="G282" s="435"/>
      <c r="H282" s="435"/>
      <c r="I282" s="435"/>
      <c r="J282" s="385">
        <f>SUBTOTAL(9,G282:I282)</f>
        <v>0</v>
      </c>
      <c r="K282" s="434">
        <f>IFERROR(J282/$J$18*100,"0.00")</f>
        <v>0</v>
      </c>
    </row>
    <row r="283" spans="1:11" ht="12.75" x14ac:dyDescent="0.2">
      <c r="A283" s="433">
        <v>2</v>
      </c>
      <c r="B283" s="432">
        <v>3</v>
      </c>
      <c r="C283" s="432">
        <v>6</v>
      </c>
      <c r="D283" s="432">
        <v>2</v>
      </c>
      <c r="E283" s="432"/>
      <c r="F283" s="431" t="s">
        <v>215</v>
      </c>
      <c r="G283" s="430">
        <f>+G284+G285+G286</f>
        <v>0</v>
      </c>
      <c r="H283" s="430">
        <f>+H284+H285+H286</f>
        <v>99000</v>
      </c>
      <c r="I283" s="430">
        <f>+I284+I285+I286</f>
        <v>0</v>
      </c>
      <c r="J283" s="430">
        <f>+J284+J285+J286</f>
        <v>99000</v>
      </c>
      <c r="K283" s="429">
        <f>+K284+K285+K286</f>
        <v>4.364959183453377E-2</v>
      </c>
    </row>
    <row r="284" spans="1:11" ht="12.75" x14ac:dyDescent="0.2">
      <c r="A284" s="438">
        <v>2</v>
      </c>
      <c r="B284" s="437">
        <v>3</v>
      </c>
      <c r="C284" s="437">
        <v>6</v>
      </c>
      <c r="D284" s="437">
        <v>2</v>
      </c>
      <c r="E284" s="437" t="s">
        <v>309</v>
      </c>
      <c r="F284" s="455" t="s">
        <v>216</v>
      </c>
      <c r="G284" s="385"/>
      <c r="H284" s="385">
        <v>60000</v>
      </c>
      <c r="I284" s="385"/>
      <c r="J284" s="385">
        <f>SUBTOTAL(9,G284:I284)</f>
        <v>60000</v>
      </c>
      <c r="K284" s="434">
        <f>IFERROR(J284/$J$18*100,"0.00")</f>
        <v>2.6454298081535616E-2</v>
      </c>
    </row>
    <row r="285" spans="1:11" ht="12.75" x14ac:dyDescent="0.2">
      <c r="A285" s="438">
        <v>2</v>
      </c>
      <c r="B285" s="437">
        <v>3</v>
      </c>
      <c r="C285" s="437">
        <v>6</v>
      </c>
      <c r="D285" s="437">
        <v>2</v>
      </c>
      <c r="E285" s="437" t="s">
        <v>310</v>
      </c>
      <c r="F285" s="455" t="s">
        <v>217</v>
      </c>
      <c r="G285" s="385"/>
      <c r="H285" s="385"/>
      <c r="I285" s="385"/>
      <c r="J285" s="385">
        <f>SUBTOTAL(9,G285:I285)</f>
        <v>0</v>
      </c>
      <c r="K285" s="434">
        <f>IFERROR(J285/$J$18*100,"0.00")</f>
        <v>0</v>
      </c>
    </row>
    <row r="286" spans="1:11" ht="12.75" x14ac:dyDescent="0.2">
      <c r="A286" s="438">
        <v>2</v>
      </c>
      <c r="B286" s="437">
        <v>3</v>
      </c>
      <c r="C286" s="437">
        <v>6</v>
      </c>
      <c r="D286" s="437">
        <v>2</v>
      </c>
      <c r="E286" s="437" t="s">
        <v>311</v>
      </c>
      <c r="F286" s="455" t="s">
        <v>218</v>
      </c>
      <c r="G286" s="435"/>
      <c r="H286" s="385">
        <v>39000</v>
      </c>
      <c r="I286" s="435"/>
      <c r="J286" s="385">
        <f>SUBTOTAL(9,G286:I286)</f>
        <v>39000</v>
      </c>
      <c r="K286" s="434">
        <f>IFERROR(J286/$J$18*100,"0.00")</f>
        <v>1.7195293752998154E-2</v>
      </c>
    </row>
    <row r="287" spans="1:11" ht="12.75" x14ac:dyDescent="0.2">
      <c r="A287" s="433">
        <v>2</v>
      </c>
      <c r="B287" s="432">
        <v>3</v>
      </c>
      <c r="C287" s="432">
        <v>6</v>
      </c>
      <c r="D287" s="432">
        <v>3</v>
      </c>
      <c r="E287" s="432"/>
      <c r="F287" s="431" t="s">
        <v>219</v>
      </c>
      <c r="G287" s="430">
        <f>+G288+G289+G290+G291+G292+G293</f>
        <v>0</v>
      </c>
      <c r="H287" s="430">
        <f>+H288+H289+H290+H291+H292+H293</f>
        <v>75000</v>
      </c>
      <c r="I287" s="430">
        <f>+I288+I289+I290+I291+I292+I293</f>
        <v>0</v>
      </c>
      <c r="J287" s="430">
        <f>+J288+J289+J290+J291+J292+J293</f>
        <v>75000</v>
      </c>
      <c r="K287" s="429">
        <f>+K288+K289+K290+K291+K292+K293</f>
        <v>3.3067872601919526E-2</v>
      </c>
    </row>
    <row r="288" spans="1:11" ht="12.75" x14ac:dyDescent="0.2">
      <c r="A288" s="438">
        <v>2</v>
      </c>
      <c r="B288" s="437">
        <v>3</v>
      </c>
      <c r="C288" s="437">
        <v>6</v>
      </c>
      <c r="D288" s="437">
        <v>3</v>
      </c>
      <c r="E288" s="437" t="s">
        <v>309</v>
      </c>
      <c r="F288" s="455" t="s">
        <v>220</v>
      </c>
      <c r="G288" s="385"/>
      <c r="H288" s="385">
        <v>15000</v>
      </c>
      <c r="I288" s="385"/>
      <c r="J288" s="385">
        <f t="shared" ref="J288:J293" si="12">SUBTOTAL(9,G288:I288)</f>
        <v>15000</v>
      </c>
      <c r="K288" s="434">
        <f t="shared" ref="K288:K293" si="13">IFERROR(J288/$J$18*100,"0.00")</f>
        <v>6.613574520383904E-3</v>
      </c>
    </row>
    <row r="289" spans="1:11" ht="12.75" x14ac:dyDescent="0.2">
      <c r="A289" s="438">
        <v>2</v>
      </c>
      <c r="B289" s="437">
        <v>3</v>
      </c>
      <c r="C289" s="437">
        <v>6</v>
      </c>
      <c r="D289" s="437">
        <v>3</v>
      </c>
      <c r="E289" s="437" t="s">
        <v>310</v>
      </c>
      <c r="F289" s="455" t="s">
        <v>221</v>
      </c>
      <c r="G289" s="385"/>
      <c r="H289" s="385"/>
      <c r="I289" s="385"/>
      <c r="J289" s="385">
        <f t="shared" si="12"/>
        <v>0</v>
      </c>
      <c r="K289" s="434">
        <f t="shared" si="13"/>
        <v>0</v>
      </c>
    </row>
    <row r="290" spans="1:11" ht="12.75" x14ac:dyDescent="0.2">
      <c r="A290" s="438">
        <v>2</v>
      </c>
      <c r="B290" s="437">
        <v>3</v>
      </c>
      <c r="C290" s="437">
        <v>6</v>
      </c>
      <c r="D290" s="437">
        <v>3</v>
      </c>
      <c r="E290" s="437" t="s">
        <v>311</v>
      </c>
      <c r="F290" s="455" t="s">
        <v>222</v>
      </c>
      <c r="G290" s="385"/>
      <c r="H290" s="385">
        <v>10000</v>
      </c>
      <c r="I290" s="385"/>
      <c r="J290" s="385">
        <f t="shared" si="12"/>
        <v>10000</v>
      </c>
      <c r="K290" s="434">
        <f t="shared" si="13"/>
        <v>4.4090496802559366E-3</v>
      </c>
    </row>
    <row r="291" spans="1:11" ht="12.75" x14ac:dyDescent="0.2">
      <c r="A291" s="438">
        <v>2</v>
      </c>
      <c r="B291" s="437">
        <v>3</v>
      </c>
      <c r="C291" s="437">
        <v>6</v>
      </c>
      <c r="D291" s="437">
        <v>3</v>
      </c>
      <c r="E291" s="437" t="s">
        <v>312</v>
      </c>
      <c r="F291" s="436" t="s">
        <v>223</v>
      </c>
      <c r="G291" s="385"/>
      <c r="H291" s="385">
        <v>50000</v>
      </c>
      <c r="I291" s="385"/>
      <c r="J291" s="385">
        <f t="shared" si="12"/>
        <v>50000</v>
      </c>
      <c r="K291" s="434">
        <f t="shared" si="13"/>
        <v>2.2045248401279683E-2</v>
      </c>
    </row>
    <row r="292" spans="1:11" ht="12.75" x14ac:dyDescent="0.2">
      <c r="A292" s="438">
        <v>2</v>
      </c>
      <c r="B292" s="437">
        <v>3</v>
      </c>
      <c r="C292" s="437">
        <v>6</v>
      </c>
      <c r="D292" s="437">
        <v>3</v>
      </c>
      <c r="E292" s="437" t="s">
        <v>316</v>
      </c>
      <c r="F292" s="455" t="s">
        <v>224</v>
      </c>
      <c r="G292" s="385"/>
      <c r="H292" s="385"/>
      <c r="I292" s="385"/>
      <c r="J292" s="385">
        <f t="shared" si="12"/>
        <v>0</v>
      </c>
      <c r="K292" s="434">
        <f t="shared" si="13"/>
        <v>0</v>
      </c>
    </row>
    <row r="293" spans="1:11" ht="12.75" x14ac:dyDescent="0.2">
      <c r="A293" s="438">
        <v>2</v>
      </c>
      <c r="B293" s="437">
        <v>3</v>
      </c>
      <c r="C293" s="437">
        <v>6</v>
      </c>
      <c r="D293" s="437">
        <v>3</v>
      </c>
      <c r="E293" s="437" t="s">
        <v>354</v>
      </c>
      <c r="F293" s="455" t="s">
        <v>225</v>
      </c>
      <c r="G293" s="435"/>
      <c r="H293" s="435"/>
      <c r="I293" s="435"/>
      <c r="J293" s="385">
        <f t="shared" si="12"/>
        <v>0</v>
      </c>
      <c r="K293" s="434">
        <f t="shared" si="13"/>
        <v>0</v>
      </c>
    </row>
    <row r="294" spans="1:11" ht="12.75" x14ac:dyDescent="0.2">
      <c r="A294" s="433">
        <v>2</v>
      </c>
      <c r="B294" s="432">
        <v>3</v>
      </c>
      <c r="C294" s="432">
        <v>6</v>
      </c>
      <c r="D294" s="432">
        <v>4</v>
      </c>
      <c r="E294" s="432"/>
      <c r="F294" s="431" t="s">
        <v>39</v>
      </c>
      <c r="G294" s="430">
        <f>+G295+G296+G297+G298+G299+G300+G301</f>
        <v>0</v>
      </c>
      <c r="H294" s="430">
        <f>+H295+H296+H297+H298+H299+H300+H301</f>
        <v>15000</v>
      </c>
      <c r="I294" s="430">
        <f>+I295+I296+I297+I298+I299+I300+I301</f>
        <v>0</v>
      </c>
      <c r="J294" s="430">
        <f>+J295+J296+J297+J298+J299+J300+J301</f>
        <v>15000</v>
      </c>
      <c r="K294" s="429">
        <f>+K295+K296+K297+K298+K299+K300+K301</f>
        <v>6.613574520383904E-3</v>
      </c>
    </row>
    <row r="295" spans="1:11" ht="12.75" x14ac:dyDescent="0.2">
      <c r="A295" s="438">
        <v>2</v>
      </c>
      <c r="B295" s="437">
        <v>3</v>
      </c>
      <c r="C295" s="437">
        <v>6</v>
      </c>
      <c r="D295" s="437">
        <v>4</v>
      </c>
      <c r="E295" s="437" t="s">
        <v>309</v>
      </c>
      <c r="F295" s="455" t="s">
        <v>226</v>
      </c>
      <c r="G295" s="385"/>
      <c r="H295" s="385"/>
      <c r="I295" s="385"/>
      <c r="J295" s="385">
        <f t="shared" ref="J295:J301" si="14">SUBTOTAL(9,G295:I295)</f>
        <v>0</v>
      </c>
      <c r="K295" s="434">
        <f t="shared" ref="K295:K301" si="15">IFERROR(J295/$J$18*100,"0.00")</f>
        <v>0</v>
      </c>
    </row>
    <row r="296" spans="1:11" ht="12.75" x14ac:dyDescent="0.2">
      <c r="A296" s="438">
        <v>2</v>
      </c>
      <c r="B296" s="437">
        <v>3</v>
      </c>
      <c r="C296" s="437">
        <v>6</v>
      </c>
      <c r="D296" s="437">
        <v>4</v>
      </c>
      <c r="E296" s="437" t="s">
        <v>310</v>
      </c>
      <c r="F296" s="455" t="s">
        <v>227</v>
      </c>
      <c r="G296" s="385"/>
      <c r="H296" s="385"/>
      <c r="I296" s="385"/>
      <c r="J296" s="385">
        <f t="shared" si="14"/>
        <v>0</v>
      </c>
      <c r="K296" s="434">
        <f t="shared" si="15"/>
        <v>0</v>
      </c>
    </row>
    <row r="297" spans="1:11" ht="12.75" x14ac:dyDescent="0.2">
      <c r="A297" s="438">
        <v>2</v>
      </c>
      <c r="B297" s="437">
        <v>3</v>
      </c>
      <c r="C297" s="437">
        <v>6</v>
      </c>
      <c r="D297" s="437">
        <v>4</v>
      </c>
      <c r="E297" s="437" t="s">
        <v>311</v>
      </c>
      <c r="F297" s="455" t="s">
        <v>228</v>
      </c>
      <c r="G297" s="385"/>
      <c r="H297" s="385"/>
      <c r="I297" s="385"/>
      <c r="J297" s="385">
        <f t="shared" si="14"/>
        <v>0</v>
      </c>
      <c r="K297" s="434">
        <f t="shared" si="15"/>
        <v>0</v>
      </c>
    </row>
    <row r="298" spans="1:11" ht="12.75" x14ac:dyDescent="0.2">
      <c r="A298" s="438">
        <v>2</v>
      </c>
      <c r="B298" s="437">
        <v>3</v>
      </c>
      <c r="C298" s="437">
        <v>6</v>
      </c>
      <c r="D298" s="437">
        <v>4</v>
      </c>
      <c r="E298" s="437" t="s">
        <v>312</v>
      </c>
      <c r="F298" s="455" t="s">
        <v>229</v>
      </c>
      <c r="G298" s="385"/>
      <c r="H298" s="385">
        <v>15000</v>
      </c>
      <c r="I298" s="385"/>
      <c r="J298" s="385">
        <f t="shared" si="14"/>
        <v>15000</v>
      </c>
      <c r="K298" s="434">
        <f t="shared" si="15"/>
        <v>6.613574520383904E-3</v>
      </c>
    </row>
    <row r="299" spans="1:11" ht="12.75" x14ac:dyDescent="0.2">
      <c r="A299" s="438">
        <v>2</v>
      </c>
      <c r="B299" s="437">
        <v>3</v>
      </c>
      <c r="C299" s="437">
        <v>6</v>
      </c>
      <c r="D299" s="437">
        <v>4</v>
      </c>
      <c r="E299" s="437" t="s">
        <v>316</v>
      </c>
      <c r="F299" s="455" t="s">
        <v>230</v>
      </c>
      <c r="G299" s="385"/>
      <c r="H299" s="385"/>
      <c r="I299" s="385"/>
      <c r="J299" s="385">
        <f t="shared" si="14"/>
        <v>0</v>
      </c>
      <c r="K299" s="434">
        <f t="shared" si="15"/>
        <v>0</v>
      </c>
    </row>
    <row r="300" spans="1:11" ht="12.75" x14ac:dyDescent="0.2">
      <c r="A300" s="438">
        <v>2</v>
      </c>
      <c r="B300" s="437">
        <v>3</v>
      </c>
      <c r="C300" s="437">
        <v>6</v>
      </c>
      <c r="D300" s="437">
        <v>4</v>
      </c>
      <c r="E300" s="437" t="s">
        <v>354</v>
      </c>
      <c r="F300" s="455" t="s">
        <v>231</v>
      </c>
      <c r="G300" s="385"/>
      <c r="H300" s="385"/>
      <c r="I300" s="385"/>
      <c r="J300" s="385">
        <f t="shared" si="14"/>
        <v>0</v>
      </c>
      <c r="K300" s="434">
        <f t="shared" si="15"/>
        <v>0</v>
      </c>
    </row>
    <row r="301" spans="1:11" ht="12.75" x14ac:dyDescent="0.2">
      <c r="A301" s="438">
        <v>2</v>
      </c>
      <c r="B301" s="437">
        <v>3</v>
      </c>
      <c r="C301" s="437">
        <v>6</v>
      </c>
      <c r="D301" s="437">
        <v>4</v>
      </c>
      <c r="E301" s="437" t="s">
        <v>356</v>
      </c>
      <c r="F301" s="455" t="s">
        <v>232</v>
      </c>
      <c r="G301" s="435"/>
      <c r="H301" s="435"/>
      <c r="I301" s="435"/>
      <c r="J301" s="385">
        <f t="shared" si="14"/>
        <v>0</v>
      </c>
      <c r="K301" s="434">
        <f t="shared" si="15"/>
        <v>0</v>
      </c>
    </row>
    <row r="302" spans="1:11" ht="12.75" x14ac:dyDescent="0.2">
      <c r="A302" s="433">
        <v>2</v>
      </c>
      <c r="B302" s="432">
        <v>3</v>
      </c>
      <c r="C302" s="432">
        <v>6</v>
      </c>
      <c r="D302" s="432">
        <v>9</v>
      </c>
      <c r="E302" s="432"/>
      <c r="F302" s="431" t="s">
        <v>233</v>
      </c>
      <c r="G302" s="430">
        <f>+G303</f>
        <v>0</v>
      </c>
      <c r="H302" s="430">
        <f>+H303</f>
        <v>0</v>
      </c>
      <c r="I302" s="430">
        <f>+I303</f>
        <v>0</v>
      </c>
      <c r="J302" s="430">
        <f>+J303</f>
        <v>0</v>
      </c>
      <c r="K302" s="429">
        <f>+K303</f>
        <v>0</v>
      </c>
    </row>
    <row r="303" spans="1:11" ht="12.75" x14ac:dyDescent="0.2">
      <c r="A303" s="438">
        <v>2</v>
      </c>
      <c r="B303" s="437">
        <v>3</v>
      </c>
      <c r="C303" s="437">
        <v>6</v>
      </c>
      <c r="D303" s="437">
        <v>9</v>
      </c>
      <c r="E303" s="437" t="s">
        <v>309</v>
      </c>
      <c r="F303" s="455" t="s">
        <v>233</v>
      </c>
      <c r="G303" s="435"/>
      <c r="H303" s="435"/>
      <c r="I303" s="435"/>
      <c r="J303" s="385">
        <f>SUBTOTAL(9,G303:I303)</f>
        <v>0</v>
      </c>
      <c r="K303" s="434">
        <f>IFERROR(J303/$J$18*100,"0.00")</f>
        <v>0</v>
      </c>
    </row>
    <row r="304" spans="1:11" ht="12.75" x14ac:dyDescent="0.2">
      <c r="A304" s="443">
        <v>2</v>
      </c>
      <c r="B304" s="442">
        <v>3</v>
      </c>
      <c r="C304" s="442">
        <v>7</v>
      </c>
      <c r="D304" s="442"/>
      <c r="E304" s="442"/>
      <c r="F304" s="441" t="s">
        <v>386</v>
      </c>
      <c r="G304" s="440">
        <v>0</v>
      </c>
      <c r="H304" s="440">
        <f>H305+H313</f>
        <v>17675000</v>
      </c>
      <c r="I304" s="440">
        <v>0</v>
      </c>
      <c r="J304" s="456">
        <f>SUBTOTAL(9,G304:I304)</f>
        <v>17675000</v>
      </c>
      <c r="K304" s="434">
        <f>IFERROR(J304/$J$18*100,"0.00")</f>
        <v>7.7929953098523672</v>
      </c>
    </row>
    <row r="305" spans="1:12" ht="12.75" x14ac:dyDescent="0.2">
      <c r="A305" s="433">
        <v>2</v>
      </c>
      <c r="B305" s="432">
        <v>3</v>
      </c>
      <c r="C305" s="432">
        <v>7</v>
      </c>
      <c r="D305" s="432">
        <v>1</v>
      </c>
      <c r="E305" s="432"/>
      <c r="F305" s="431" t="s">
        <v>234</v>
      </c>
      <c r="G305" s="430">
        <f>+G306+G307+G308+G309+G310+G311+G312</f>
        <v>0</v>
      </c>
      <c r="H305" s="430">
        <f>SUM(H306:H312)</f>
        <v>2475000</v>
      </c>
      <c r="I305" s="430">
        <f>+I306+I307+I308+I309+I310+I311+I312</f>
        <v>0</v>
      </c>
      <c r="J305" s="430">
        <f>+J306+J307+J308+J309+J310+J311+J312</f>
        <v>2475000</v>
      </c>
      <c r="K305" s="429">
        <f>+K306+K307+K308+K309+K310+K311+K312</f>
        <v>1.091239795863344</v>
      </c>
    </row>
    <row r="306" spans="1:12" ht="12.75" x14ac:dyDescent="0.2">
      <c r="A306" s="438">
        <v>2</v>
      </c>
      <c r="B306" s="437">
        <v>3</v>
      </c>
      <c r="C306" s="437">
        <v>7</v>
      </c>
      <c r="D306" s="437">
        <v>1</v>
      </c>
      <c r="E306" s="437" t="s">
        <v>309</v>
      </c>
      <c r="F306" s="455" t="s">
        <v>235</v>
      </c>
      <c r="G306" s="385"/>
      <c r="H306" s="385">
        <v>1200000</v>
      </c>
      <c r="I306" s="385"/>
      <c r="J306" s="385">
        <f t="shared" ref="J306:J320" si="16">SUBTOTAL(9,G306:I306)</f>
        <v>1200000</v>
      </c>
      <c r="K306" s="434">
        <f t="shared" ref="K306:K312" si="17">IFERROR(J306/$J$18*100,"0.00")</f>
        <v>0.52908596163071231</v>
      </c>
      <c r="L306" s="461"/>
    </row>
    <row r="307" spans="1:12" ht="12.75" x14ac:dyDescent="0.2">
      <c r="A307" s="438">
        <v>2</v>
      </c>
      <c r="B307" s="437">
        <v>3</v>
      </c>
      <c r="C307" s="437">
        <v>7</v>
      </c>
      <c r="D307" s="437">
        <v>1</v>
      </c>
      <c r="E307" s="437" t="s">
        <v>310</v>
      </c>
      <c r="F307" s="455" t="s">
        <v>236</v>
      </c>
      <c r="G307" s="385"/>
      <c r="H307" s="385">
        <v>1200000</v>
      </c>
      <c r="I307" s="385"/>
      <c r="J307" s="385">
        <f t="shared" si="16"/>
        <v>1200000</v>
      </c>
      <c r="K307" s="434">
        <f t="shared" si="17"/>
        <v>0.52908596163071231</v>
      </c>
    </row>
    <row r="308" spans="1:12" ht="12.75" x14ac:dyDescent="0.2">
      <c r="A308" s="438">
        <v>2</v>
      </c>
      <c r="B308" s="437">
        <v>3</v>
      </c>
      <c r="C308" s="437">
        <v>7</v>
      </c>
      <c r="D308" s="437">
        <v>1</v>
      </c>
      <c r="E308" s="437" t="s">
        <v>311</v>
      </c>
      <c r="F308" s="455" t="s">
        <v>237</v>
      </c>
      <c r="G308" s="385"/>
      <c r="H308" s="385"/>
      <c r="I308" s="385"/>
      <c r="J308" s="385">
        <f t="shared" si="16"/>
        <v>0</v>
      </c>
      <c r="K308" s="434">
        <f t="shared" si="17"/>
        <v>0</v>
      </c>
    </row>
    <row r="309" spans="1:12" ht="12.75" x14ac:dyDescent="0.2">
      <c r="A309" s="438">
        <v>2</v>
      </c>
      <c r="B309" s="437">
        <v>3</v>
      </c>
      <c r="C309" s="437">
        <v>7</v>
      </c>
      <c r="D309" s="437">
        <v>1</v>
      </c>
      <c r="E309" s="437" t="s">
        <v>312</v>
      </c>
      <c r="F309" s="455" t="s">
        <v>238</v>
      </c>
      <c r="G309" s="385"/>
      <c r="H309" s="385">
        <v>5000</v>
      </c>
      <c r="I309" s="385"/>
      <c r="J309" s="385">
        <f t="shared" si="16"/>
        <v>5000</v>
      </c>
      <c r="K309" s="434">
        <f t="shared" si="17"/>
        <v>2.2045248401279683E-3</v>
      </c>
    </row>
    <row r="310" spans="1:12" ht="12.75" x14ac:dyDescent="0.2">
      <c r="A310" s="438">
        <v>2</v>
      </c>
      <c r="B310" s="437">
        <v>3</v>
      </c>
      <c r="C310" s="437">
        <v>7</v>
      </c>
      <c r="D310" s="437">
        <v>1</v>
      </c>
      <c r="E310" s="437" t="s">
        <v>316</v>
      </c>
      <c r="F310" s="455" t="s">
        <v>239</v>
      </c>
      <c r="G310" s="385"/>
      <c r="H310" s="385"/>
      <c r="I310" s="385"/>
      <c r="J310" s="385">
        <f t="shared" si="16"/>
        <v>0</v>
      </c>
      <c r="K310" s="434">
        <f t="shared" si="17"/>
        <v>0</v>
      </c>
    </row>
    <row r="311" spans="1:12" ht="12.75" x14ac:dyDescent="0.2">
      <c r="A311" s="438">
        <v>2</v>
      </c>
      <c r="B311" s="437">
        <v>3</v>
      </c>
      <c r="C311" s="437">
        <v>7</v>
      </c>
      <c r="D311" s="437">
        <v>1</v>
      </c>
      <c r="E311" s="437" t="s">
        <v>354</v>
      </c>
      <c r="F311" s="455" t="s">
        <v>240</v>
      </c>
      <c r="G311" s="385"/>
      <c r="H311" s="385">
        <v>70000</v>
      </c>
      <c r="I311" s="385"/>
      <c r="J311" s="385">
        <f t="shared" si="16"/>
        <v>70000</v>
      </c>
      <c r="K311" s="434">
        <f t="shared" si="17"/>
        <v>3.0863347761791553E-2</v>
      </c>
    </row>
    <row r="312" spans="1:12" ht="12.75" x14ac:dyDescent="0.2">
      <c r="A312" s="438">
        <v>2</v>
      </c>
      <c r="B312" s="437">
        <v>3</v>
      </c>
      <c r="C312" s="437">
        <v>7</v>
      </c>
      <c r="D312" s="437">
        <v>1</v>
      </c>
      <c r="E312" s="437" t="s">
        <v>356</v>
      </c>
      <c r="F312" s="455" t="s">
        <v>387</v>
      </c>
      <c r="G312" s="435"/>
      <c r="H312" s="435"/>
      <c r="I312" s="435"/>
      <c r="J312" s="385">
        <f t="shared" si="16"/>
        <v>0</v>
      </c>
      <c r="K312" s="434">
        <f t="shared" si="17"/>
        <v>0</v>
      </c>
    </row>
    <row r="313" spans="1:12" ht="12.75" x14ac:dyDescent="0.2">
      <c r="A313" s="433">
        <v>2</v>
      </c>
      <c r="B313" s="432">
        <v>3</v>
      </c>
      <c r="C313" s="432">
        <v>7</v>
      </c>
      <c r="D313" s="432">
        <v>2</v>
      </c>
      <c r="E313" s="432"/>
      <c r="F313" s="431" t="s">
        <v>241</v>
      </c>
      <c r="G313" s="430">
        <f>+G314+G315+G316+G317+G318+G319</f>
        <v>0</v>
      </c>
      <c r="H313" s="430">
        <f>SUM(H314:H320)</f>
        <v>15200000</v>
      </c>
      <c r="I313" s="430">
        <f>+I314+I315+I316+I317+I318+I319</f>
        <v>0</v>
      </c>
      <c r="J313" s="435">
        <f t="shared" si="16"/>
        <v>15200000</v>
      </c>
      <c r="K313" s="429">
        <f>+K314+K315+K316+K317+K318+K319</f>
        <v>1.4108958976818995</v>
      </c>
    </row>
    <row r="314" spans="1:12" ht="12.75" x14ac:dyDescent="0.2">
      <c r="A314" s="454">
        <v>2</v>
      </c>
      <c r="B314" s="437">
        <v>3</v>
      </c>
      <c r="C314" s="437">
        <v>7</v>
      </c>
      <c r="D314" s="437">
        <v>2</v>
      </c>
      <c r="E314" s="437" t="s">
        <v>309</v>
      </c>
      <c r="F314" s="455" t="s">
        <v>242</v>
      </c>
      <c r="G314" s="385"/>
      <c r="H314" s="385"/>
      <c r="I314" s="385"/>
      <c r="J314" s="385">
        <f t="shared" si="16"/>
        <v>0</v>
      </c>
      <c r="K314" s="434">
        <f t="shared" ref="K314:K320" si="18">IFERROR(J314/$J$18*100,"0.00")</f>
        <v>0</v>
      </c>
    </row>
    <row r="315" spans="1:12" ht="12.75" x14ac:dyDescent="0.2">
      <c r="A315" s="454">
        <v>2</v>
      </c>
      <c r="B315" s="437">
        <v>3</v>
      </c>
      <c r="C315" s="437">
        <v>7</v>
      </c>
      <c r="D315" s="437">
        <v>2</v>
      </c>
      <c r="E315" s="437" t="s">
        <v>310</v>
      </c>
      <c r="F315" s="455" t="s">
        <v>243</v>
      </c>
      <c r="G315" s="385"/>
      <c r="H315" s="385"/>
      <c r="I315" s="385"/>
      <c r="J315" s="385">
        <f t="shared" si="16"/>
        <v>0</v>
      </c>
      <c r="K315" s="434">
        <f t="shared" si="18"/>
        <v>0</v>
      </c>
    </row>
    <row r="316" spans="1:12" ht="12.75" x14ac:dyDescent="0.2">
      <c r="A316" s="454">
        <v>2</v>
      </c>
      <c r="B316" s="437">
        <v>3</v>
      </c>
      <c r="C316" s="437">
        <v>7</v>
      </c>
      <c r="D316" s="437">
        <v>2</v>
      </c>
      <c r="E316" s="437" t="s">
        <v>311</v>
      </c>
      <c r="F316" s="455" t="s">
        <v>244</v>
      </c>
      <c r="G316" s="385"/>
      <c r="H316" s="385">
        <v>3000000</v>
      </c>
      <c r="I316" s="385"/>
      <c r="J316" s="385">
        <f t="shared" si="16"/>
        <v>3000000</v>
      </c>
      <c r="K316" s="434">
        <f t="shared" si="18"/>
        <v>1.3227149040767807</v>
      </c>
    </row>
    <row r="317" spans="1:12" ht="12.75" x14ac:dyDescent="0.2">
      <c r="A317" s="454">
        <v>2</v>
      </c>
      <c r="B317" s="437">
        <v>3</v>
      </c>
      <c r="C317" s="437">
        <v>7</v>
      </c>
      <c r="D317" s="437">
        <v>2</v>
      </c>
      <c r="E317" s="437" t="s">
        <v>312</v>
      </c>
      <c r="F317" s="455" t="s">
        <v>245</v>
      </c>
      <c r="G317" s="385"/>
      <c r="H317" s="385"/>
      <c r="I317" s="385"/>
      <c r="J317" s="385">
        <f t="shared" si="16"/>
        <v>0</v>
      </c>
      <c r="K317" s="434">
        <f t="shared" si="18"/>
        <v>0</v>
      </c>
    </row>
    <row r="318" spans="1:12" ht="12.75" x14ac:dyDescent="0.2">
      <c r="A318" s="454">
        <v>2</v>
      </c>
      <c r="B318" s="437">
        <v>3</v>
      </c>
      <c r="C318" s="437">
        <v>7</v>
      </c>
      <c r="D318" s="437">
        <v>2</v>
      </c>
      <c r="E318" s="437" t="s">
        <v>316</v>
      </c>
      <c r="F318" s="455" t="s">
        <v>246</v>
      </c>
      <c r="G318" s="435"/>
      <c r="H318" s="435"/>
      <c r="I318" s="435"/>
      <c r="J318" s="385">
        <f t="shared" si="16"/>
        <v>0</v>
      </c>
      <c r="K318" s="434">
        <f t="shared" si="18"/>
        <v>0</v>
      </c>
    </row>
    <row r="319" spans="1:12" ht="12.75" x14ac:dyDescent="0.2">
      <c r="A319" s="436">
        <v>2</v>
      </c>
      <c r="B319" s="436">
        <v>3</v>
      </c>
      <c r="C319" s="436">
        <v>7</v>
      </c>
      <c r="D319" s="436">
        <v>2</v>
      </c>
      <c r="E319" s="436" t="s">
        <v>354</v>
      </c>
      <c r="F319" s="455" t="s">
        <v>388</v>
      </c>
      <c r="G319" s="435"/>
      <c r="H319" s="385">
        <v>200000</v>
      </c>
      <c r="I319" s="435"/>
      <c r="J319" s="385">
        <f t="shared" si="16"/>
        <v>200000</v>
      </c>
      <c r="K319" s="434">
        <f t="shared" si="18"/>
        <v>8.8180993605118732E-2</v>
      </c>
    </row>
    <row r="320" spans="1:12" ht="12.75" x14ac:dyDescent="0.2">
      <c r="A320" s="436">
        <v>2</v>
      </c>
      <c r="B320" s="436">
        <v>3</v>
      </c>
      <c r="C320" s="436">
        <v>7</v>
      </c>
      <c r="D320" s="436">
        <v>2</v>
      </c>
      <c r="E320" s="436" t="s">
        <v>1341</v>
      </c>
      <c r="F320" s="455" t="s">
        <v>1347</v>
      </c>
      <c r="G320" s="435"/>
      <c r="H320" s="385">
        <v>12000000</v>
      </c>
      <c r="I320" s="435"/>
      <c r="J320" s="385">
        <f t="shared" si="16"/>
        <v>12000000</v>
      </c>
      <c r="K320" s="434">
        <f t="shared" si="18"/>
        <v>5.2908596163071229</v>
      </c>
    </row>
    <row r="321" spans="1:11" ht="12.75" x14ac:dyDescent="0.2">
      <c r="A321" s="443">
        <v>2</v>
      </c>
      <c r="B321" s="442">
        <v>3</v>
      </c>
      <c r="C321" s="442">
        <v>8</v>
      </c>
      <c r="D321" s="442"/>
      <c r="E321" s="442"/>
      <c r="F321" s="441" t="s">
        <v>389</v>
      </c>
      <c r="G321" s="440">
        <v>0</v>
      </c>
      <c r="H321" s="440">
        <v>0</v>
      </c>
      <c r="I321" s="440">
        <v>0</v>
      </c>
      <c r="J321" s="440">
        <v>0</v>
      </c>
      <c r="K321" s="439">
        <v>0</v>
      </c>
    </row>
    <row r="322" spans="1:11" ht="12.75" x14ac:dyDescent="0.2">
      <c r="A322" s="444">
        <v>2</v>
      </c>
      <c r="B322" s="444">
        <v>3</v>
      </c>
      <c r="C322" s="444">
        <v>8</v>
      </c>
      <c r="D322" s="444">
        <v>1</v>
      </c>
      <c r="E322" s="444"/>
      <c r="F322" s="431" t="s">
        <v>390</v>
      </c>
      <c r="G322" s="453">
        <v>0</v>
      </c>
      <c r="H322" s="453">
        <v>0</v>
      </c>
      <c r="I322" s="453">
        <v>0</v>
      </c>
      <c r="J322" s="453">
        <v>0</v>
      </c>
      <c r="K322" s="452">
        <v>0</v>
      </c>
    </row>
    <row r="323" spans="1:11" ht="12.75" x14ac:dyDescent="0.2">
      <c r="A323" s="436">
        <v>2</v>
      </c>
      <c r="B323" s="436">
        <v>3</v>
      </c>
      <c r="C323" s="436">
        <v>8</v>
      </c>
      <c r="D323" s="436">
        <v>1</v>
      </c>
      <c r="E323" s="436" t="s">
        <v>309</v>
      </c>
      <c r="F323" s="455" t="s">
        <v>390</v>
      </c>
      <c r="G323" s="435"/>
      <c r="H323" s="435"/>
      <c r="I323" s="435"/>
      <c r="J323" s="385">
        <f>SUBTOTAL(9,G323:I323)</f>
        <v>0</v>
      </c>
      <c r="K323" s="434">
        <f>IFERROR(J323/$J$18*100,"0.00")</f>
        <v>0</v>
      </c>
    </row>
    <row r="324" spans="1:11" ht="12.75" x14ac:dyDescent="0.2">
      <c r="A324" s="444">
        <v>2</v>
      </c>
      <c r="B324" s="444">
        <v>3</v>
      </c>
      <c r="C324" s="444">
        <v>8</v>
      </c>
      <c r="D324" s="444">
        <v>2</v>
      </c>
      <c r="E324" s="444"/>
      <c r="F324" s="431" t="s">
        <v>391</v>
      </c>
      <c r="G324" s="453">
        <v>0</v>
      </c>
      <c r="H324" s="453">
        <v>0</v>
      </c>
      <c r="I324" s="453">
        <v>0</v>
      </c>
      <c r="J324" s="453">
        <v>0</v>
      </c>
      <c r="K324" s="452">
        <v>0</v>
      </c>
    </row>
    <row r="325" spans="1:11" ht="12.75" x14ac:dyDescent="0.2">
      <c r="A325" s="436">
        <v>2</v>
      </c>
      <c r="B325" s="436">
        <v>3</v>
      </c>
      <c r="C325" s="436">
        <v>8</v>
      </c>
      <c r="D325" s="436">
        <v>2</v>
      </c>
      <c r="E325" s="436" t="s">
        <v>309</v>
      </c>
      <c r="F325" s="455" t="s">
        <v>391</v>
      </c>
      <c r="G325" s="435"/>
      <c r="H325" s="435"/>
      <c r="I325" s="435"/>
      <c r="J325" s="385">
        <f>SUBTOTAL(9,G325:I325)</f>
        <v>0</v>
      </c>
      <c r="K325" s="434">
        <f>IFERROR(J325/$J$18*100,"0.00")</f>
        <v>0</v>
      </c>
    </row>
    <row r="326" spans="1:11" ht="12.75" x14ac:dyDescent="0.2">
      <c r="A326" s="443">
        <v>2</v>
      </c>
      <c r="B326" s="442">
        <v>3</v>
      </c>
      <c r="C326" s="442">
        <v>9</v>
      </c>
      <c r="D326" s="442"/>
      <c r="E326" s="442"/>
      <c r="F326" s="441" t="s">
        <v>40</v>
      </c>
      <c r="G326" s="440">
        <v>0</v>
      </c>
      <c r="H326" s="440">
        <f>H327+H329+H331+H333+H335+H337+H341+H343</f>
        <v>33630000</v>
      </c>
      <c r="I326" s="440">
        <v>0</v>
      </c>
      <c r="J326" s="440">
        <f>SUM(G326:I326)</f>
        <v>33630000</v>
      </c>
      <c r="K326" s="439">
        <v>15.916443079866664</v>
      </c>
    </row>
    <row r="327" spans="1:11" ht="12.75" x14ac:dyDescent="0.2">
      <c r="A327" s="433">
        <v>2</v>
      </c>
      <c r="B327" s="432">
        <v>3</v>
      </c>
      <c r="C327" s="432">
        <v>9</v>
      </c>
      <c r="D327" s="432">
        <v>1</v>
      </c>
      <c r="E327" s="432"/>
      <c r="F327" s="431" t="s">
        <v>247</v>
      </c>
      <c r="G327" s="430">
        <f>+G328</f>
        <v>0</v>
      </c>
      <c r="H327" s="430">
        <f>+H328</f>
        <v>300000</v>
      </c>
      <c r="I327" s="430">
        <f>+I328</f>
        <v>0</v>
      </c>
      <c r="J327" s="430">
        <f>+J328</f>
        <v>300000</v>
      </c>
      <c r="K327" s="429">
        <f>+K328</f>
        <v>0.13227149040767808</v>
      </c>
    </row>
    <row r="328" spans="1:11" ht="12.75" x14ac:dyDescent="0.2">
      <c r="A328" s="438">
        <v>2</v>
      </c>
      <c r="B328" s="437">
        <v>3</v>
      </c>
      <c r="C328" s="437">
        <v>9</v>
      </c>
      <c r="D328" s="437">
        <v>1</v>
      </c>
      <c r="E328" s="437" t="s">
        <v>309</v>
      </c>
      <c r="F328" s="455" t="s">
        <v>247</v>
      </c>
      <c r="G328" s="385"/>
      <c r="H328" s="385">
        <v>300000</v>
      </c>
      <c r="I328" s="385"/>
      <c r="J328" s="385">
        <f>SUBTOTAL(9,G328:I328)</f>
        <v>300000</v>
      </c>
      <c r="K328" s="434">
        <f>IFERROR(J328/$J$18*100,"0.00")</f>
        <v>0.13227149040767808</v>
      </c>
    </row>
    <row r="329" spans="1:11" ht="12.75" x14ac:dyDescent="0.2">
      <c r="A329" s="433">
        <v>2</v>
      </c>
      <c r="B329" s="432">
        <v>3</v>
      </c>
      <c r="C329" s="432">
        <v>9</v>
      </c>
      <c r="D329" s="432">
        <v>2</v>
      </c>
      <c r="E329" s="432"/>
      <c r="F329" s="431" t="s">
        <v>248</v>
      </c>
      <c r="G329" s="430">
        <f>+G330</f>
        <v>0</v>
      </c>
      <c r="H329" s="430">
        <f>+H330</f>
        <v>1500000</v>
      </c>
      <c r="I329" s="430">
        <f>+I330</f>
        <v>0</v>
      </c>
      <c r="J329" s="430">
        <f>+J330</f>
        <v>1500000</v>
      </c>
      <c r="K329" s="429">
        <f>+K330</f>
        <v>0.66135745203839036</v>
      </c>
    </row>
    <row r="330" spans="1:11" ht="12.75" x14ac:dyDescent="0.2">
      <c r="A330" s="438">
        <v>2</v>
      </c>
      <c r="B330" s="437">
        <v>3</v>
      </c>
      <c r="C330" s="437">
        <v>9</v>
      </c>
      <c r="D330" s="437">
        <v>2</v>
      </c>
      <c r="E330" s="437" t="s">
        <v>309</v>
      </c>
      <c r="F330" s="455" t="s">
        <v>248</v>
      </c>
      <c r="G330" s="385"/>
      <c r="H330" s="385">
        <v>1500000</v>
      </c>
      <c r="I330" s="385"/>
      <c r="J330" s="385">
        <f>SUBTOTAL(9,G330:I330)</f>
        <v>1500000</v>
      </c>
      <c r="K330" s="434">
        <f>IFERROR(J330/$J$18*100,"0.00")</f>
        <v>0.66135745203839036</v>
      </c>
    </row>
    <row r="331" spans="1:11" ht="12.75" x14ac:dyDescent="0.2">
      <c r="A331" s="433">
        <v>2</v>
      </c>
      <c r="B331" s="432">
        <v>3</v>
      </c>
      <c r="C331" s="432">
        <v>9</v>
      </c>
      <c r="D331" s="432">
        <v>3</v>
      </c>
      <c r="E331" s="432"/>
      <c r="F331" s="431" t="s">
        <v>392</v>
      </c>
      <c r="G331" s="430">
        <f>+G332</f>
        <v>0</v>
      </c>
      <c r="H331" s="430">
        <f>+H332</f>
        <v>30000000</v>
      </c>
      <c r="I331" s="430">
        <f>+I332</f>
        <v>0</v>
      </c>
      <c r="J331" s="430">
        <f>+J332</f>
        <v>30000000</v>
      </c>
      <c r="K331" s="429">
        <f>+K332</f>
        <v>13.227149040767808</v>
      </c>
    </row>
    <row r="332" spans="1:11" ht="12.75" x14ac:dyDescent="0.2">
      <c r="A332" s="438">
        <v>2</v>
      </c>
      <c r="B332" s="437">
        <v>3</v>
      </c>
      <c r="C332" s="437">
        <v>9</v>
      </c>
      <c r="D332" s="437">
        <v>3</v>
      </c>
      <c r="E332" s="437" t="s">
        <v>309</v>
      </c>
      <c r="F332" s="455" t="s">
        <v>392</v>
      </c>
      <c r="G332" s="385"/>
      <c r="H332" s="385">
        <v>30000000</v>
      </c>
      <c r="I332" s="385"/>
      <c r="J332" s="385">
        <f>SUBTOTAL(9,G332:I332)</f>
        <v>30000000</v>
      </c>
      <c r="K332" s="434">
        <f>IFERROR(J332/$J$18*100,"0.00")</f>
        <v>13.227149040767808</v>
      </c>
    </row>
    <row r="333" spans="1:11" ht="12.75" x14ac:dyDescent="0.2">
      <c r="A333" s="433">
        <v>2</v>
      </c>
      <c r="B333" s="432">
        <v>3</v>
      </c>
      <c r="C333" s="432">
        <v>9</v>
      </c>
      <c r="D333" s="432">
        <v>4</v>
      </c>
      <c r="E333" s="432"/>
      <c r="F333" s="431" t="s">
        <v>249</v>
      </c>
      <c r="G333" s="430">
        <f>+G334</f>
        <v>0</v>
      </c>
      <c r="H333" s="430">
        <f>+H334</f>
        <v>0</v>
      </c>
      <c r="I333" s="430">
        <f>+I334</f>
        <v>0</v>
      </c>
      <c r="J333" s="430">
        <f>+J334</f>
        <v>0</v>
      </c>
      <c r="K333" s="429">
        <f>+K334</f>
        <v>0</v>
      </c>
    </row>
    <row r="334" spans="1:11" ht="12.75" x14ac:dyDescent="0.2">
      <c r="A334" s="438">
        <v>2</v>
      </c>
      <c r="B334" s="437">
        <v>3</v>
      </c>
      <c r="C334" s="437">
        <v>9</v>
      </c>
      <c r="D334" s="437">
        <v>4</v>
      </c>
      <c r="E334" s="437" t="s">
        <v>309</v>
      </c>
      <c r="F334" s="455" t="s">
        <v>249</v>
      </c>
      <c r="G334" s="435"/>
      <c r="H334" s="435"/>
      <c r="I334" s="435"/>
      <c r="J334" s="385">
        <f>SUBTOTAL(9,G334:I334)</f>
        <v>0</v>
      </c>
      <c r="K334" s="434">
        <f>IFERROR(J334/$J$18*100,"0.00")</f>
        <v>0</v>
      </c>
    </row>
    <row r="335" spans="1:11" ht="12.75" x14ac:dyDescent="0.2">
      <c r="A335" s="433">
        <v>2</v>
      </c>
      <c r="B335" s="432">
        <v>3</v>
      </c>
      <c r="C335" s="432">
        <v>9</v>
      </c>
      <c r="D335" s="432">
        <v>5</v>
      </c>
      <c r="E335" s="432"/>
      <c r="F335" s="431" t="s">
        <v>250</v>
      </c>
      <c r="G335" s="430">
        <f>+G336</f>
        <v>0</v>
      </c>
      <c r="H335" s="430">
        <f>+H336</f>
        <v>30000</v>
      </c>
      <c r="I335" s="430">
        <f>+I336</f>
        <v>0</v>
      </c>
      <c r="J335" s="430">
        <f>+J336</f>
        <v>30000</v>
      </c>
      <c r="K335" s="429">
        <f>+K336</f>
        <v>1.3227149040767808E-2</v>
      </c>
    </row>
    <row r="336" spans="1:11" ht="12.75" x14ac:dyDescent="0.2">
      <c r="A336" s="438">
        <v>2</v>
      </c>
      <c r="B336" s="437">
        <v>3</v>
      </c>
      <c r="C336" s="437">
        <v>9</v>
      </c>
      <c r="D336" s="437">
        <v>5</v>
      </c>
      <c r="E336" s="437" t="s">
        <v>309</v>
      </c>
      <c r="F336" s="455" t="s">
        <v>250</v>
      </c>
      <c r="G336" s="435"/>
      <c r="H336" s="435">
        <v>30000</v>
      </c>
      <c r="I336" s="435"/>
      <c r="J336" s="385">
        <f>SUBTOTAL(9,G336:I336)</f>
        <v>30000</v>
      </c>
      <c r="K336" s="434">
        <f>IFERROR(J336/$J$18*100,"0.00")</f>
        <v>1.3227149040767808E-2</v>
      </c>
    </row>
    <row r="337" spans="1:11" ht="12.75" x14ac:dyDescent="0.2">
      <c r="A337" s="433">
        <v>2</v>
      </c>
      <c r="B337" s="432">
        <v>3</v>
      </c>
      <c r="C337" s="432">
        <v>9</v>
      </c>
      <c r="D337" s="432">
        <v>6</v>
      </c>
      <c r="E337" s="432"/>
      <c r="F337" s="431" t="s">
        <v>251</v>
      </c>
      <c r="G337" s="430">
        <f>+G338</f>
        <v>0</v>
      </c>
      <c r="H337" s="430">
        <f>+H338</f>
        <v>1200000</v>
      </c>
      <c r="I337" s="430">
        <f>+I338</f>
        <v>0</v>
      </c>
      <c r="J337" s="430">
        <f>+J338</f>
        <v>1200000</v>
      </c>
      <c r="K337" s="429">
        <f>+K338</f>
        <v>0.52908596163071231</v>
      </c>
    </row>
    <row r="338" spans="1:11" ht="12.75" x14ac:dyDescent="0.2">
      <c r="A338" s="438">
        <v>2</v>
      </c>
      <c r="B338" s="437">
        <v>3</v>
      </c>
      <c r="C338" s="437">
        <v>9</v>
      </c>
      <c r="D338" s="437">
        <v>6</v>
      </c>
      <c r="E338" s="437" t="s">
        <v>309</v>
      </c>
      <c r="F338" s="455" t="s">
        <v>251</v>
      </c>
      <c r="G338" s="385"/>
      <c r="H338" s="385">
        <v>1200000</v>
      </c>
      <c r="I338" s="385"/>
      <c r="J338" s="385">
        <f>SUBTOTAL(9,G338:I338)</f>
        <v>1200000</v>
      </c>
      <c r="K338" s="434">
        <f>IFERROR(J338/$J$18*100,"0.00")</f>
        <v>0.52908596163071231</v>
      </c>
    </row>
    <row r="339" spans="1:11" ht="12.75" x14ac:dyDescent="0.2">
      <c r="A339" s="433">
        <v>2</v>
      </c>
      <c r="B339" s="432">
        <v>3</v>
      </c>
      <c r="C339" s="432">
        <v>9</v>
      </c>
      <c r="D339" s="432">
        <v>7</v>
      </c>
      <c r="E339" s="432"/>
      <c r="F339" s="431" t="s">
        <v>393</v>
      </c>
      <c r="G339" s="430">
        <f>+G340</f>
        <v>0</v>
      </c>
      <c r="H339" s="430">
        <f>+H340</f>
        <v>0</v>
      </c>
      <c r="I339" s="430">
        <f>+I340</f>
        <v>0</v>
      </c>
      <c r="J339" s="430">
        <f>+J340</f>
        <v>0</v>
      </c>
      <c r="K339" s="429">
        <f>+K340</f>
        <v>0</v>
      </c>
    </row>
    <row r="340" spans="1:11" ht="12.75" x14ac:dyDescent="0.2">
      <c r="A340" s="438">
        <v>2</v>
      </c>
      <c r="B340" s="437">
        <v>3</v>
      </c>
      <c r="C340" s="437">
        <v>9</v>
      </c>
      <c r="D340" s="437">
        <v>7</v>
      </c>
      <c r="E340" s="437" t="s">
        <v>309</v>
      </c>
      <c r="F340" s="455" t="s">
        <v>393</v>
      </c>
      <c r="G340" s="435"/>
      <c r="H340" s="435"/>
      <c r="I340" s="435"/>
      <c r="J340" s="385">
        <f>SUBTOTAL(9,G340:I340)</f>
        <v>0</v>
      </c>
      <c r="K340" s="434">
        <f>IFERROR(J340/$J$18*100,"0.00")</f>
        <v>0</v>
      </c>
    </row>
    <row r="341" spans="1:11" ht="12.75" x14ac:dyDescent="0.2">
      <c r="A341" s="433">
        <v>2</v>
      </c>
      <c r="B341" s="432">
        <v>3</v>
      </c>
      <c r="C341" s="432">
        <v>9</v>
      </c>
      <c r="D341" s="432">
        <v>8</v>
      </c>
      <c r="E341" s="432"/>
      <c r="F341" s="431" t="s">
        <v>252</v>
      </c>
      <c r="G341" s="430">
        <f>+G342</f>
        <v>0</v>
      </c>
      <c r="H341" s="430">
        <f>+H342</f>
        <v>200000</v>
      </c>
      <c r="I341" s="430">
        <f>+I342</f>
        <v>0</v>
      </c>
      <c r="J341" s="430">
        <f>+J342</f>
        <v>200000</v>
      </c>
      <c r="K341" s="429">
        <f>+K342</f>
        <v>8.8180993605118732E-2</v>
      </c>
    </row>
    <row r="342" spans="1:11" ht="12.75" x14ac:dyDescent="0.2">
      <c r="A342" s="438">
        <v>2</v>
      </c>
      <c r="B342" s="437">
        <v>3</v>
      </c>
      <c r="C342" s="437">
        <v>9</v>
      </c>
      <c r="D342" s="437">
        <v>8</v>
      </c>
      <c r="E342" s="437" t="s">
        <v>309</v>
      </c>
      <c r="F342" s="455" t="s">
        <v>252</v>
      </c>
      <c r="G342" s="435"/>
      <c r="H342" s="435">
        <v>200000</v>
      </c>
      <c r="I342" s="435"/>
      <c r="J342" s="385">
        <f>SUBTOTAL(9,G342:I342)</f>
        <v>200000</v>
      </c>
      <c r="K342" s="434">
        <f>IFERROR(J342/$J$18*100,"0.00")</f>
        <v>8.8180993605118732E-2</v>
      </c>
    </row>
    <row r="343" spans="1:11" ht="12.75" x14ac:dyDescent="0.2">
      <c r="A343" s="433">
        <v>2</v>
      </c>
      <c r="B343" s="432">
        <v>3</v>
      </c>
      <c r="C343" s="432">
        <v>9</v>
      </c>
      <c r="D343" s="432">
        <v>9</v>
      </c>
      <c r="E343" s="432"/>
      <c r="F343" s="431" t="s">
        <v>253</v>
      </c>
      <c r="G343" s="430">
        <f>+G344</f>
        <v>0</v>
      </c>
      <c r="H343" s="430">
        <f>+H344</f>
        <v>400000</v>
      </c>
      <c r="I343" s="430">
        <f>+I344</f>
        <v>0</v>
      </c>
      <c r="J343" s="430">
        <f>+J344</f>
        <v>400000</v>
      </c>
      <c r="K343" s="429">
        <f>+K344</f>
        <v>0.17636198721023746</v>
      </c>
    </row>
    <row r="344" spans="1:11" ht="12.75" x14ac:dyDescent="0.2">
      <c r="A344" s="438">
        <v>2</v>
      </c>
      <c r="B344" s="437">
        <v>3</v>
      </c>
      <c r="C344" s="437">
        <v>9</v>
      </c>
      <c r="D344" s="437">
        <v>9</v>
      </c>
      <c r="E344" s="437" t="s">
        <v>309</v>
      </c>
      <c r="F344" s="455" t="s">
        <v>253</v>
      </c>
      <c r="G344" s="385"/>
      <c r="H344" s="385">
        <v>400000</v>
      </c>
      <c r="I344" s="385"/>
      <c r="J344" s="385">
        <f>SUBTOTAL(9,G344:I344)</f>
        <v>400000</v>
      </c>
      <c r="K344" s="434">
        <f>IFERROR(J344/$J$18*100,"0.00")</f>
        <v>0.17636198721023746</v>
      </c>
    </row>
    <row r="345" spans="1:11" ht="12.75" x14ac:dyDescent="0.2">
      <c r="A345" s="451">
        <v>2</v>
      </c>
      <c r="B345" s="450">
        <v>4</v>
      </c>
      <c r="C345" s="449"/>
      <c r="D345" s="449"/>
      <c r="E345" s="449"/>
      <c r="F345" s="448" t="s">
        <v>394</v>
      </c>
      <c r="G345" s="447">
        <v>0</v>
      </c>
      <c r="H345" s="447">
        <f>H346+H362+H373+H378+H387+H394</f>
        <v>115000</v>
      </c>
      <c r="I345" s="447">
        <v>0</v>
      </c>
      <c r="J345" s="447">
        <v>115000</v>
      </c>
      <c r="K345" s="446">
        <v>5.1372185073945163E-2</v>
      </c>
    </row>
    <row r="346" spans="1:11" ht="12.75" x14ac:dyDescent="0.2">
      <c r="A346" s="443">
        <v>2</v>
      </c>
      <c r="B346" s="442">
        <v>4</v>
      </c>
      <c r="C346" s="442">
        <v>1</v>
      </c>
      <c r="D346" s="442"/>
      <c r="E346" s="442"/>
      <c r="F346" s="441" t="s">
        <v>395</v>
      </c>
      <c r="G346" s="440">
        <v>0</v>
      </c>
      <c r="H346" s="440">
        <v>115000</v>
      </c>
      <c r="I346" s="440">
        <v>0</v>
      </c>
      <c r="J346" s="440">
        <v>115000</v>
      </c>
      <c r="K346" s="439">
        <v>5.1372185073945163E-2</v>
      </c>
    </row>
    <row r="347" spans="1:11" ht="12.75" x14ac:dyDescent="0.2">
      <c r="A347" s="433">
        <v>2</v>
      </c>
      <c r="B347" s="432">
        <v>4</v>
      </c>
      <c r="C347" s="432">
        <v>1</v>
      </c>
      <c r="D347" s="432">
        <v>1</v>
      </c>
      <c r="E347" s="432"/>
      <c r="F347" s="431" t="s">
        <v>396</v>
      </c>
      <c r="G347" s="430">
        <f>+G348+G349+G350</f>
        <v>0</v>
      </c>
      <c r="H347" s="430">
        <f>+H348+H349+H350</f>
        <v>0</v>
      </c>
      <c r="I347" s="430">
        <f>+I348+I349+I350</f>
        <v>0</v>
      </c>
      <c r="J347" s="430">
        <f>+J348+J349+J350</f>
        <v>0</v>
      </c>
      <c r="K347" s="429">
        <f>+K348+K349+K350</f>
        <v>0</v>
      </c>
    </row>
    <row r="348" spans="1:11" ht="12.75" x14ac:dyDescent="0.2">
      <c r="A348" s="438">
        <v>2</v>
      </c>
      <c r="B348" s="437">
        <v>4</v>
      </c>
      <c r="C348" s="437">
        <v>1</v>
      </c>
      <c r="D348" s="437">
        <v>1</v>
      </c>
      <c r="E348" s="437" t="s">
        <v>309</v>
      </c>
      <c r="F348" s="436" t="s">
        <v>397</v>
      </c>
      <c r="G348" s="385"/>
      <c r="H348" s="385"/>
      <c r="I348" s="385"/>
      <c r="J348" s="385">
        <f>SUBTOTAL(9,G348:I348)</f>
        <v>0</v>
      </c>
      <c r="K348" s="434">
        <f>IFERROR(J348/$J$18*100,"0.00")</f>
        <v>0</v>
      </c>
    </row>
    <row r="349" spans="1:11" ht="12.75" x14ac:dyDescent="0.2">
      <c r="A349" s="438">
        <v>2</v>
      </c>
      <c r="B349" s="437">
        <v>4</v>
      </c>
      <c r="C349" s="437">
        <v>1</v>
      </c>
      <c r="D349" s="437">
        <v>1</v>
      </c>
      <c r="E349" s="437" t="s">
        <v>310</v>
      </c>
      <c r="F349" s="436" t="s">
        <v>398</v>
      </c>
      <c r="G349" s="385"/>
      <c r="H349" s="385"/>
      <c r="I349" s="385"/>
      <c r="J349" s="385">
        <f>SUBTOTAL(9,G349:I349)</f>
        <v>0</v>
      </c>
      <c r="K349" s="434">
        <f>IFERROR(J349/$J$18*100,"0.00")</f>
        <v>0</v>
      </c>
    </row>
    <row r="350" spans="1:11" ht="12.75" x14ac:dyDescent="0.2">
      <c r="A350" s="438">
        <v>2</v>
      </c>
      <c r="B350" s="437">
        <v>4</v>
      </c>
      <c r="C350" s="437">
        <v>1</v>
      </c>
      <c r="D350" s="437">
        <v>1</v>
      </c>
      <c r="E350" s="437" t="s">
        <v>311</v>
      </c>
      <c r="F350" s="436" t="s">
        <v>399</v>
      </c>
      <c r="G350" s="435"/>
      <c r="H350" s="435"/>
      <c r="I350" s="435"/>
      <c r="J350" s="385">
        <f>SUBTOTAL(9,G350:I350)</f>
        <v>0</v>
      </c>
      <c r="K350" s="434">
        <f>IFERROR(J350/$J$18*100,"0.00")</f>
        <v>0</v>
      </c>
    </row>
    <row r="351" spans="1:11" ht="12.75" x14ac:dyDescent="0.2">
      <c r="A351" s="433">
        <v>2</v>
      </c>
      <c r="B351" s="432">
        <v>4</v>
      </c>
      <c r="C351" s="432">
        <v>1</v>
      </c>
      <c r="D351" s="432">
        <v>2</v>
      </c>
      <c r="E351" s="432"/>
      <c r="F351" s="431" t="s">
        <v>400</v>
      </c>
      <c r="G351" s="430">
        <f>+G352+G353+G354</f>
        <v>0</v>
      </c>
      <c r="H351" s="430">
        <f>+H352+H353+H354</f>
        <v>115000</v>
      </c>
      <c r="I351" s="430">
        <f>+I352+I353+I354</f>
        <v>0</v>
      </c>
      <c r="J351" s="430">
        <f>+J352+J353+J354</f>
        <v>115000</v>
      </c>
      <c r="K351" s="429">
        <f>+K352+K353+K354</f>
        <v>5.0704071322943273E-2</v>
      </c>
    </row>
    <row r="352" spans="1:11" ht="12.75" x14ac:dyDescent="0.2">
      <c r="A352" s="438">
        <v>2</v>
      </c>
      <c r="B352" s="437">
        <v>4</v>
      </c>
      <c r="C352" s="437">
        <v>1</v>
      </c>
      <c r="D352" s="437">
        <v>2</v>
      </c>
      <c r="E352" s="437" t="s">
        <v>309</v>
      </c>
      <c r="F352" s="436" t="s">
        <v>401</v>
      </c>
      <c r="G352" s="385"/>
      <c r="H352" s="385">
        <v>15000</v>
      </c>
      <c r="I352" s="385"/>
      <c r="J352" s="385">
        <f>SUBTOTAL(9,G352:I352)</f>
        <v>15000</v>
      </c>
      <c r="K352" s="434">
        <f>IFERROR(J352/$J$18*100,"0.00")</f>
        <v>6.613574520383904E-3</v>
      </c>
    </row>
    <row r="353" spans="1:11" ht="12.75" x14ac:dyDescent="0.2">
      <c r="A353" s="438">
        <v>2</v>
      </c>
      <c r="B353" s="437">
        <v>4</v>
      </c>
      <c r="C353" s="437">
        <v>1</v>
      </c>
      <c r="D353" s="437">
        <v>2</v>
      </c>
      <c r="E353" s="437" t="s">
        <v>310</v>
      </c>
      <c r="F353" s="436" t="s">
        <v>402</v>
      </c>
      <c r="G353" s="385"/>
      <c r="H353" s="385">
        <v>100000</v>
      </c>
      <c r="I353" s="385"/>
      <c r="J353" s="385">
        <f>SUBTOTAL(9,G353:I353)</f>
        <v>100000</v>
      </c>
      <c r="K353" s="434">
        <f>IFERROR(J353/$J$18*100,"0.00")</f>
        <v>4.4090496802559366E-2</v>
      </c>
    </row>
    <row r="354" spans="1:11" ht="12.75" x14ac:dyDescent="0.2">
      <c r="A354" s="438">
        <v>2</v>
      </c>
      <c r="B354" s="437">
        <v>4</v>
      </c>
      <c r="C354" s="437">
        <v>1</v>
      </c>
      <c r="D354" s="437">
        <v>2</v>
      </c>
      <c r="E354" s="437" t="s">
        <v>311</v>
      </c>
      <c r="F354" s="436" t="s">
        <v>403</v>
      </c>
      <c r="G354" s="435"/>
      <c r="H354" s="435"/>
      <c r="I354" s="435"/>
      <c r="J354" s="385">
        <f>SUBTOTAL(9,G354:I354)</f>
        <v>0</v>
      </c>
      <c r="K354" s="434">
        <f>IFERROR(J354/$J$18*100,"0.00")</f>
        <v>0</v>
      </c>
    </row>
    <row r="355" spans="1:11" ht="12.75" x14ac:dyDescent="0.2">
      <c r="A355" s="433">
        <v>2</v>
      </c>
      <c r="B355" s="432">
        <v>4</v>
      </c>
      <c r="C355" s="432">
        <v>1</v>
      </c>
      <c r="D355" s="432">
        <v>4</v>
      </c>
      <c r="E355" s="437"/>
      <c r="F355" s="444" t="s">
        <v>404</v>
      </c>
      <c r="G355" s="430">
        <f>+G356+G357</f>
        <v>0</v>
      </c>
      <c r="H355" s="430">
        <f>+H356+H357</f>
        <v>0</v>
      </c>
      <c r="I355" s="430">
        <f>+I356+I357</f>
        <v>0</v>
      </c>
      <c r="J355" s="430">
        <f>+J356+J357</f>
        <v>0</v>
      </c>
      <c r="K355" s="429">
        <f>+K356+K357</f>
        <v>0</v>
      </c>
    </row>
    <row r="356" spans="1:11" ht="12.75" x14ac:dyDescent="0.2">
      <c r="A356" s="459">
        <v>2</v>
      </c>
      <c r="B356" s="458">
        <v>4</v>
      </c>
      <c r="C356" s="458">
        <v>1</v>
      </c>
      <c r="D356" s="458">
        <v>4</v>
      </c>
      <c r="E356" s="437" t="s">
        <v>309</v>
      </c>
      <c r="F356" s="457" t="s">
        <v>405</v>
      </c>
      <c r="G356" s="385"/>
      <c r="H356" s="385"/>
      <c r="I356" s="385"/>
      <c r="J356" s="385">
        <f>SUBTOTAL(9,G356:I356)</f>
        <v>0</v>
      </c>
      <c r="K356" s="434">
        <f>IFERROR(J356/$J$18*100,"0.00")</f>
        <v>0</v>
      </c>
    </row>
    <row r="357" spans="1:11" ht="12.75" x14ac:dyDescent="0.2">
      <c r="A357" s="438">
        <v>2</v>
      </c>
      <c r="B357" s="437">
        <v>4</v>
      </c>
      <c r="C357" s="437">
        <v>1</v>
      </c>
      <c r="D357" s="437">
        <v>4</v>
      </c>
      <c r="E357" s="437" t="s">
        <v>310</v>
      </c>
      <c r="F357" s="436" t="s">
        <v>406</v>
      </c>
      <c r="G357" s="435"/>
      <c r="H357" s="435"/>
      <c r="I357" s="435"/>
      <c r="J357" s="385">
        <f>SUBTOTAL(9,G357:I357)</f>
        <v>0</v>
      </c>
      <c r="K357" s="434">
        <f>IFERROR(J357/$J$18*100,"0.00")</f>
        <v>0</v>
      </c>
    </row>
    <row r="358" spans="1:11" ht="12.75" x14ac:dyDescent="0.2">
      <c r="A358" s="445">
        <v>2</v>
      </c>
      <c r="B358" s="432">
        <v>4</v>
      </c>
      <c r="C358" s="432">
        <v>1</v>
      </c>
      <c r="D358" s="432">
        <v>5</v>
      </c>
      <c r="E358" s="432"/>
      <c r="F358" s="444" t="s">
        <v>407</v>
      </c>
      <c r="G358" s="453">
        <v>0</v>
      </c>
      <c r="H358" s="453">
        <v>0</v>
      </c>
      <c r="I358" s="453">
        <v>0</v>
      </c>
      <c r="J358" s="453">
        <v>0</v>
      </c>
      <c r="K358" s="452">
        <v>0</v>
      </c>
    </row>
    <row r="359" spans="1:11" ht="12.75" x14ac:dyDescent="0.2">
      <c r="A359" s="438">
        <v>2</v>
      </c>
      <c r="B359" s="437">
        <v>4</v>
      </c>
      <c r="C359" s="437">
        <v>1</v>
      </c>
      <c r="D359" s="437">
        <v>5</v>
      </c>
      <c r="E359" s="437" t="s">
        <v>309</v>
      </c>
      <c r="F359" s="436" t="s">
        <v>407</v>
      </c>
      <c r="G359" s="435"/>
      <c r="H359" s="435"/>
      <c r="I359" s="435"/>
      <c r="J359" s="385">
        <f>SUBTOTAL(9,G359:I359)</f>
        <v>0</v>
      </c>
      <c r="K359" s="434">
        <f>IFERROR(J359/$J$18*100,"0.00")</f>
        <v>0</v>
      </c>
    </row>
    <row r="360" spans="1:11" ht="25.5" x14ac:dyDescent="0.2">
      <c r="A360" s="433">
        <v>2</v>
      </c>
      <c r="B360" s="432">
        <v>4</v>
      </c>
      <c r="C360" s="432">
        <v>1</v>
      </c>
      <c r="D360" s="432">
        <v>6</v>
      </c>
      <c r="E360" s="437"/>
      <c r="F360" s="444" t="s">
        <v>408</v>
      </c>
      <c r="G360" s="430">
        <f>+G361</f>
        <v>0</v>
      </c>
      <c r="H360" s="430">
        <f>+H361</f>
        <v>0</v>
      </c>
      <c r="I360" s="430">
        <f>+I361</f>
        <v>0</v>
      </c>
      <c r="J360" s="430">
        <f>+J361</f>
        <v>0</v>
      </c>
      <c r="K360" s="429">
        <f>+K361</f>
        <v>0</v>
      </c>
    </row>
    <row r="361" spans="1:11" ht="12.75" x14ac:dyDescent="0.2">
      <c r="A361" s="438">
        <v>2</v>
      </c>
      <c r="B361" s="437">
        <v>4</v>
      </c>
      <c r="C361" s="437">
        <v>1</v>
      </c>
      <c r="D361" s="437">
        <v>6</v>
      </c>
      <c r="E361" s="437" t="s">
        <v>309</v>
      </c>
      <c r="F361" s="436" t="s">
        <v>409</v>
      </c>
      <c r="G361" s="435"/>
      <c r="H361" s="435"/>
      <c r="I361" s="435"/>
      <c r="J361" s="385">
        <f>SUBTOTAL(9,G361:I361)</f>
        <v>0</v>
      </c>
      <c r="K361" s="434">
        <f>IFERROR(J361/$J$18*100,"0.00")</f>
        <v>0</v>
      </c>
    </row>
    <row r="362" spans="1:11" ht="12.75" x14ac:dyDescent="0.2">
      <c r="A362" s="443">
        <v>2</v>
      </c>
      <c r="B362" s="442">
        <v>4</v>
      </c>
      <c r="C362" s="442">
        <v>2</v>
      </c>
      <c r="D362" s="442"/>
      <c r="E362" s="442"/>
      <c r="F362" s="441" t="s">
        <v>410</v>
      </c>
      <c r="G362" s="440">
        <v>0</v>
      </c>
      <c r="H362" s="440">
        <v>0</v>
      </c>
      <c r="I362" s="440">
        <v>0</v>
      </c>
      <c r="J362" s="440">
        <v>0</v>
      </c>
      <c r="K362" s="439">
        <v>0</v>
      </c>
    </row>
    <row r="363" spans="1:11" ht="12.75" x14ac:dyDescent="0.2">
      <c r="A363" s="433">
        <v>2</v>
      </c>
      <c r="B363" s="432">
        <v>4</v>
      </c>
      <c r="C363" s="432">
        <v>2</v>
      </c>
      <c r="D363" s="432">
        <v>1</v>
      </c>
      <c r="E363" s="437"/>
      <c r="F363" s="431" t="s">
        <v>411</v>
      </c>
      <c r="G363" s="430">
        <f>+G364</f>
        <v>0</v>
      </c>
      <c r="H363" s="430">
        <f>+H364</f>
        <v>0</v>
      </c>
      <c r="I363" s="430">
        <f>+I364</f>
        <v>0</v>
      </c>
      <c r="J363" s="430">
        <f>+J364</f>
        <v>0</v>
      </c>
      <c r="K363" s="429">
        <f>+K364</f>
        <v>0</v>
      </c>
    </row>
    <row r="364" spans="1:11" ht="12.75" x14ac:dyDescent="0.2">
      <c r="A364" s="454">
        <v>2</v>
      </c>
      <c r="B364" s="437">
        <v>4</v>
      </c>
      <c r="C364" s="437">
        <v>2</v>
      </c>
      <c r="D364" s="437">
        <v>1</v>
      </c>
      <c r="E364" s="437" t="s">
        <v>309</v>
      </c>
      <c r="F364" s="436" t="s">
        <v>412</v>
      </c>
      <c r="G364" s="435"/>
      <c r="H364" s="435"/>
      <c r="I364" s="435"/>
      <c r="J364" s="385">
        <f>SUBTOTAL(9,G364:I364)</f>
        <v>0</v>
      </c>
      <c r="K364" s="434">
        <f>IFERROR(J364/$J$18*100,"0.00")</f>
        <v>0</v>
      </c>
    </row>
    <row r="365" spans="1:11" ht="25.5" x14ac:dyDescent="0.2">
      <c r="A365" s="433">
        <v>2</v>
      </c>
      <c r="B365" s="432">
        <v>4</v>
      </c>
      <c r="C365" s="432">
        <v>2</v>
      </c>
      <c r="D365" s="432">
        <v>2</v>
      </c>
      <c r="E365" s="437"/>
      <c r="F365" s="444" t="s">
        <v>413</v>
      </c>
      <c r="G365" s="453">
        <v>0</v>
      </c>
      <c r="H365" s="453">
        <v>0</v>
      </c>
      <c r="I365" s="453">
        <v>0</v>
      </c>
      <c r="J365" s="453">
        <v>0</v>
      </c>
      <c r="K365" s="452">
        <v>0</v>
      </c>
    </row>
    <row r="366" spans="1:11" ht="25.5" x14ac:dyDescent="0.2">
      <c r="A366" s="454">
        <v>2</v>
      </c>
      <c r="B366" s="437">
        <v>4</v>
      </c>
      <c r="C366" s="437">
        <v>2</v>
      </c>
      <c r="D366" s="437">
        <v>2</v>
      </c>
      <c r="E366" s="437" t="s">
        <v>309</v>
      </c>
      <c r="F366" s="436" t="s">
        <v>414</v>
      </c>
      <c r="G366" s="435"/>
      <c r="H366" s="435"/>
      <c r="I366" s="435"/>
      <c r="J366" s="385">
        <f>SUBTOTAL(9,G366:I366)</f>
        <v>0</v>
      </c>
      <c r="K366" s="434">
        <f>IFERROR(J366/$J$18*100,"0.00")</f>
        <v>0</v>
      </c>
    </row>
    <row r="367" spans="1:11" ht="25.5" x14ac:dyDescent="0.2">
      <c r="A367" s="454">
        <v>2</v>
      </c>
      <c r="B367" s="437">
        <v>4</v>
      </c>
      <c r="C367" s="437">
        <v>2</v>
      </c>
      <c r="D367" s="437">
        <v>2</v>
      </c>
      <c r="E367" s="437" t="s">
        <v>310</v>
      </c>
      <c r="F367" s="436" t="s">
        <v>415</v>
      </c>
      <c r="G367" s="435"/>
      <c r="H367" s="435"/>
      <c r="I367" s="435"/>
      <c r="J367" s="385">
        <f>SUBTOTAL(9,G367:I367)</f>
        <v>0</v>
      </c>
      <c r="K367" s="434">
        <f>IFERROR(J367/$J$18*100,"0.00")</f>
        <v>0</v>
      </c>
    </row>
    <row r="368" spans="1:11" ht="25.5" x14ac:dyDescent="0.2">
      <c r="A368" s="454">
        <v>2</v>
      </c>
      <c r="B368" s="437">
        <v>4</v>
      </c>
      <c r="C368" s="437">
        <v>2</v>
      </c>
      <c r="D368" s="437">
        <v>2</v>
      </c>
      <c r="E368" s="437" t="s">
        <v>311</v>
      </c>
      <c r="F368" s="436" t="s">
        <v>416</v>
      </c>
      <c r="G368" s="435"/>
      <c r="H368" s="435"/>
      <c r="I368" s="435"/>
      <c r="J368" s="385">
        <f>SUBTOTAL(9,G368:I368)</f>
        <v>0</v>
      </c>
      <c r="K368" s="434">
        <f>IFERROR(J368/$J$18*100,"0.00")</f>
        <v>0</v>
      </c>
    </row>
    <row r="369" spans="1:11" ht="12.75" x14ac:dyDescent="0.2">
      <c r="A369" s="431">
        <v>2</v>
      </c>
      <c r="B369" s="432">
        <v>4</v>
      </c>
      <c r="C369" s="432">
        <v>2</v>
      </c>
      <c r="D369" s="432">
        <v>3</v>
      </c>
      <c r="E369" s="432"/>
      <c r="F369" s="444" t="s">
        <v>417</v>
      </c>
      <c r="G369" s="435">
        <f>G370+G371+G372</f>
        <v>0</v>
      </c>
      <c r="H369" s="435">
        <f>H370+H371+H372</f>
        <v>0</v>
      </c>
      <c r="I369" s="435">
        <f>I370+I371+I372</f>
        <v>0</v>
      </c>
      <c r="J369" s="435">
        <f>J370+J371+J372</f>
        <v>0</v>
      </c>
      <c r="K369" s="460">
        <f>K370+K371+K372</f>
        <v>0</v>
      </c>
    </row>
    <row r="370" spans="1:11" ht="25.5" x14ac:dyDescent="0.2">
      <c r="A370" s="455">
        <v>2</v>
      </c>
      <c r="B370" s="437">
        <v>4</v>
      </c>
      <c r="C370" s="437">
        <v>2</v>
      </c>
      <c r="D370" s="437">
        <v>3</v>
      </c>
      <c r="E370" s="437" t="s">
        <v>309</v>
      </c>
      <c r="F370" s="436" t="s">
        <v>418</v>
      </c>
      <c r="G370" s="385"/>
      <c r="H370" s="385"/>
      <c r="I370" s="385"/>
      <c r="J370" s="385">
        <f>SUBTOTAL(9,G370:I370)</f>
        <v>0</v>
      </c>
      <c r="K370" s="434">
        <f>IFERROR(J370/$J$18*100,"0.00")</f>
        <v>0</v>
      </c>
    </row>
    <row r="371" spans="1:11" ht="25.5" x14ac:dyDescent="0.2">
      <c r="A371" s="455">
        <v>2</v>
      </c>
      <c r="B371" s="437">
        <v>4</v>
      </c>
      <c r="C371" s="437">
        <v>2</v>
      </c>
      <c r="D371" s="437">
        <v>3</v>
      </c>
      <c r="E371" s="437" t="s">
        <v>310</v>
      </c>
      <c r="F371" s="436" t="s">
        <v>419</v>
      </c>
      <c r="G371" s="385"/>
      <c r="H371" s="385"/>
      <c r="I371" s="385"/>
      <c r="J371" s="385">
        <f>SUBTOTAL(9,G371:I371)</f>
        <v>0</v>
      </c>
      <c r="K371" s="434">
        <f>IFERROR(J371/$J$18*100,"0.00")</f>
        <v>0</v>
      </c>
    </row>
    <row r="372" spans="1:11" ht="25.5" x14ac:dyDescent="0.2">
      <c r="A372" s="455">
        <v>2</v>
      </c>
      <c r="B372" s="437">
        <v>4</v>
      </c>
      <c r="C372" s="437">
        <v>2</v>
      </c>
      <c r="D372" s="437">
        <v>3</v>
      </c>
      <c r="E372" s="437" t="s">
        <v>311</v>
      </c>
      <c r="F372" s="436" t="s">
        <v>420</v>
      </c>
      <c r="G372" s="385"/>
      <c r="H372" s="385"/>
      <c r="I372" s="385"/>
      <c r="J372" s="385">
        <f>SUBTOTAL(9,G372:I372)</f>
        <v>0</v>
      </c>
      <c r="K372" s="434">
        <f>IFERROR(J372/$J$18*100,"0.00")</f>
        <v>0</v>
      </c>
    </row>
    <row r="373" spans="1:11" ht="12.75" x14ac:dyDescent="0.2">
      <c r="A373" s="443">
        <v>2</v>
      </c>
      <c r="B373" s="442">
        <v>4</v>
      </c>
      <c r="C373" s="442">
        <v>4</v>
      </c>
      <c r="D373" s="442"/>
      <c r="E373" s="442"/>
      <c r="F373" s="441" t="s">
        <v>421</v>
      </c>
      <c r="G373" s="440">
        <v>0</v>
      </c>
      <c r="H373" s="440">
        <v>0</v>
      </c>
      <c r="I373" s="440">
        <v>0</v>
      </c>
      <c r="J373" s="440">
        <v>0</v>
      </c>
      <c r="K373" s="439">
        <v>0</v>
      </c>
    </row>
    <row r="374" spans="1:11" ht="25.5" x14ac:dyDescent="0.2">
      <c r="A374" s="431">
        <v>2</v>
      </c>
      <c r="B374" s="432">
        <v>4</v>
      </c>
      <c r="C374" s="432">
        <v>4</v>
      </c>
      <c r="D374" s="432">
        <v>1</v>
      </c>
      <c r="E374" s="432"/>
      <c r="F374" s="444" t="s">
        <v>422</v>
      </c>
      <c r="G374" s="435">
        <f>+G375+G376+G377</f>
        <v>0</v>
      </c>
      <c r="H374" s="435">
        <f>+H375+H376+H377</f>
        <v>0</v>
      </c>
      <c r="I374" s="435">
        <f>+I375+I376+I377</f>
        <v>0</v>
      </c>
      <c r="J374" s="435">
        <f>+J375+J376+J377</f>
        <v>0</v>
      </c>
      <c r="K374" s="460">
        <f>+K375+K376+K377</f>
        <v>0</v>
      </c>
    </row>
    <row r="375" spans="1:11" ht="25.5" x14ac:dyDescent="0.2">
      <c r="A375" s="455">
        <v>2</v>
      </c>
      <c r="B375" s="437">
        <v>4</v>
      </c>
      <c r="C375" s="437">
        <v>4</v>
      </c>
      <c r="D375" s="437">
        <v>1</v>
      </c>
      <c r="E375" s="437" t="s">
        <v>309</v>
      </c>
      <c r="F375" s="436" t="s">
        <v>423</v>
      </c>
      <c r="G375" s="385"/>
      <c r="H375" s="385"/>
      <c r="I375" s="385"/>
      <c r="J375" s="385">
        <f>SUBTOTAL(9,G375:I375)</f>
        <v>0</v>
      </c>
      <c r="K375" s="434">
        <f>IFERROR(J375/$J$18*100,"0.00")</f>
        <v>0</v>
      </c>
    </row>
    <row r="376" spans="1:11" ht="25.5" x14ac:dyDescent="0.2">
      <c r="A376" s="455">
        <v>2</v>
      </c>
      <c r="B376" s="437">
        <v>4</v>
      </c>
      <c r="C376" s="437">
        <v>4</v>
      </c>
      <c r="D376" s="437">
        <v>1</v>
      </c>
      <c r="E376" s="437" t="s">
        <v>310</v>
      </c>
      <c r="F376" s="436" t="s">
        <v>424</v>
      </c>
      <c r="G376" s="385"/>
      <c r="H376" s="385"/>
      <c r="I376" s="385"/>
      <c r="J376" s="385">
        <f>SUBTOTAL(9,G376:I376)</f>
        <v>0</v>
      </c>
      <c r="K376" s="434">
        <f>IFERROR(J376/$J$18*100,"0.00")</f>
        <v>0</v>
      </c>
    </row>
    <row r="377" spans="1:11" ht="25.5" x14ac:dyDescent="0.2">
      <c r="A377" s="455">
        <v>2</v>
      </c>
      <c r="B377" s="437">
        <v>4</v>
      </c>
      <c r="C377" s="437">
        <v>4</v>
      </c>
      <c r="D377" s="437">
        <v>1</v>
      </c>
      <c r="E377" s="437" t="s">
        <v>311</v>
      </c>
      <c r="F377" s="436" t="s">
        <v>425</v>
      </c>
      <c r="G377" s="385"/>
      <c r="H377" s="385"/>
      <c r="I377" s="385"/>
      <c r="J377" s="385">
        <f>SUBTOTAL(9,G377:I377)</f>
        <v>0</v>
      </c>
      <c r="K377" s="434">
        <f>IFERROR(J377/$J$18*100,"0.00")</f>
        <v>0</v>
      </c>
    </row>
    <row r="378" spans="1:11" ht="12.75" x14ac:dyDescent="0.2">
      <c r="A378" s="443">
        <v>2</v>
      </c>
      <c r="B378" s="442">
        <v>4</v>
      </c>
      <c r="C378" s="442">
        <v>6</v>
      </c>
      <c r="D378" s="442"/>
      <c r="E378" s="442"/>
      <c r="F378" s="441" t="s">
        <v>426</v>
      </c>
      <c r="G378" s="440">
        <v>0</v>
      </c>
      <c r="H378" s="440">
        <v>0</v>
      </c>
      <c r="I378" s="440">
        <v>0</v>
      </c>
      <c r="J378" s="440">
        <v>0</v>
      </c>
      <c r="K378" s="439">
        <v>0</v>
      </c>
    </row>
    <row r="379" spans="1:11" ht="12.75" x14ac:dyDescent="0.2">
      <c r="A379" s="445">
        <v>2</v>
      </c>
      <c r="B379" s="432">
        <v>4</v>
      </c>
      <c r="C379" s="432">
        <v>6</v>
      </c>
      <c r="D379" s="432">
        <v>1</v>
      </c>
      <c r="E379" s="432"/>
      <c r="F379" s="444" t="s">
        <v>427</v>
      </c>
      <c r="G379" s="430">
        <f>+G380</f>
        <v>0</v>
      </c>
      <c r="H379" s="430">
        <f>+H380</f>
        <v>0</v>
      </c>
      <c r="I379" s="430">
        <f>+I380</f>
        <v>0</v>
      </c>
      <c r="J379" s="430">
        <f>+J380</f>
        <v>0</v>
      </c>
      <c r="K379" s="429">
        <f>+K380</f>
        <v>0</v>
      </c>
    </row>
    <row r="380" spans="1:11" ht="12.75" x14ac:dyDescent="0.2">
      <c r="A380" s="438">
        <v>2</v>
      </c>
      <c r="B380" s="437">
        <v>4</v>
      </c>
      <c r="C380" s="437">
        <v>6</v>
      </c>
      <c r="D380" s="437">
        <v>1</v>
      </c>
      <c r="E380" s="437" t="s">
        <v>309</v>
      </c>
      <c r="F380" s="436" t="s">
        <v>427</v>
      </c>
      <c r="G380" s="435"/>
      <c r="H380" s="435"/>
      <c r="I380" s="435"/>
      <c r="J380" s="385">
        <f>SUBTOTAL(9,G380:I380)</f>
        <v>0</v>
      </c>
      <c r="K380" s="434">
        <f>IFERROR(J380/$J$18*100,"0.00")</f>
        <v>0</v>
      </c>
    </row>
    <row r="381" spans="1:11" ht="12.75" x14ac:dyDescent="0.2">
      <c r="A381" s="445">
        <v>2</v>
      </c>
      <c r="B381" s="432">
        <v>4</v>
      </c>
      <c r="C381" s="432">
        <v>6</v>
      </c>
      <c r="D381" s="432">
        <v>2</v>
      </c>
      <c r="E381" s="432"/>
      <c r="F381" s="444" t="s">
        <v>428</v>
      </c>
      <c r="G381" s="453">
        <v>0</v>
      </c>
      <c r="H381" s="453">
        <v>0</v>
      </c>
      <c r="I381" s="453">
        <v>0</v>
      </c>
      <c r="J381" s="453">
        <v>0</v>
      </c>
      <c r="K381" s="452">
        <v>0</v>
      </c>
    </row>
    <row r="382" spans="1:11" ht="12.75" x14ac:dyDescent="0.2">
      <c r="A382" s="438">
        <v>2</v>
      </c>
      <c r="B382" s="437">
        <v>4</v>
      </c>
      <c r="C382" s="437">
        <v>6</v>
      </c>
      <c r="D382" s="437">
        <v>2</v>
      </c>
      <c r="E382" s="437" t="s">
        <v>309</v>
      </c>
      <c r="F382" s="436" t="s">
        <v>428</v>
      </c>
      <c r="G382" s="435"/>
      <c r="H382" s="435"/>
      <c r="I382" s="435"/>
      <c r="J382" s="385">
        <f>SUBTOTAL(9,G382:I382)</f>
        <v>0</v>
      </c>
      <c r="K382" s="434">
        <f>IFERROR(J382/$J$18*100,"0.00")</f>
        <v>0</v>
      </c>
    </row>
    <row r="383" spans="1:11" ht="12.75" x14ac:dyDescent="0.2">
      <c r="A383" s="445">
        <v>2</v>
      </c>
      <c r="B383" s="432">
        <v>4</v>
      </c>
      <c r="C383" s="432">
        <v>6</v>
      </c>
      <c r="D383" s="432">
        <v>3</v>
      </c>
      <c r="E383" s="437"/>
      <c r="F383" s="444" t="s">
        <v>429</v>
      </c>
      <c r="G383" s="453">
        <v>0</v>
      </c>
      <c r="H383" s="453">
        <v>0</v>
      </c>
      <c r="I383" s="453">
        <v>0</v>
      </c>
      <c r="J383" s="453">
        <v>0</v>
      </c>
      <c r="K383" s="452">
        <v>0</v>
      </c>
    </row>
    <row r="384" spans="1:11" ht="12.75" x14ac:dyDescent="0.2">
      <c r="A384" s="438">
        <v>2</v>
      </c>
      <c r="B384" s="437">
        <v>4</v>
      </c>
      <c r="C384" s="437">
        <v>6</v>
      </c>
      <c r="D384" s="437">
        <v>3</v>
      </c>
      <c r="E384" s="437" t="s">
        <v>309</v>
      </c>
      <c r="F384" s="436" t="s">
        <v>429</v>
      </c>
      <c r="G384" s="435"/>
      <c r="H384" s="435"/>
      <c r="I384" s="435"/>
      <c r="J384" s="385">
        <f>SUBTOTAL(9,G384:I384)</f>
        <v>0</v>
      </c>
      <c r="K384" s="434">
        <f>IFERROR(J384/$J$18*100,"0.00")</f>
        <v>0</v>
      </c>
    </row>
    <row r="385" spans="1:11" ht="12.75" x14ac:dyDescent="0.2">
      <c r="A385" s="445">
        <v>2</v>
      </c>
      <c r="B385" s="432">
        <v>4</v>
      </c>
      <c r="C385" s="432">
        <v>6</v>
      </c>
      <c r="D385" s="432">
        <v>4</v>
      </c>
      <c r="E385" s="432"/>
      <c r="F385" s="444" t="s">
        <v>430</v>
      </c>
      <c r="G385" s="453">
        <v>0</v>
      </c>
      <c r="H385" s="453">
        <v>0</v>
      </c>
      <c r="I385" s="453">
        <v>0</v>
      </c>
      <c r="J385" s="453">
        <v>0</v>
      </c>
      <c r="K385" s="452">
        <v>0</v>
      </c>
    </row>
    <row r="386" spans="1:11" ht="12.75" x14ac:dyDescent="0.2">
      <c r="A386" s="438">
        <v>2</v>
      </c>
      <c r="B386" s="437">
        <v>4</v>
      </c>
      <c r="C386" s="437">
        <v>6</v>
      </c>
      <c r="D386" s="437">
        <v>4</v>
      </c>
      <c r="E386" s="437" t="s">
        <v>309</v>
      </c>
      <c r="F386" s="436" t="s">
        <v>430</v>
      </c>
      <c r="G386" s="435"/>
      <c r="H386" s="435"/>
      <c r="I386" s="435"/>
      <c r="J386" s="385">
        <f>SUBTOTAL(9,G386:I386)</f>
        <v>0</v>
      </c>
      <c r="K386" s="434">
        <f>IFERROR(J386/$J$18*100,"0.00")</f>
        <v>0</v>
      </c>
    </row>
    <row r="387" spans="1:11" ht="12.75" x14ac:dyDescent="0.2">
      <c r="A387" s="443">
        <v>2</v>
      </c>
      <c r="B387" s="442">
        <v>4</v>
      </c>
      <c r="C387" s="442">
        <v>7</v>
      </c>
      <c r="D387" s="442"/>
      <c r="E387" s="442"/>
      <c r="F387" s="441" t="s">
        <v>431</v>
      </c>
      <c r="G387" s="440">
        <v>0</v>
      </c>
      <c r="H387" s="440">
        <v>0</v>
      </c>
      <c r="I387" s="440">
        <v>0</v>
      </c>
      <c r="J387" s="440">
        <v>0</v>
      </c>
      <c r="K387" s="439">
        <v>0</v>
      </c>
    </row>
    <row r="388" spans="1:11" ht="25.5" x14ac:dyDescent="0.2">
      <c r="A388" s="433">
        <v>2</v>
      </c>
      <c r="B388" s="432">
        <v>4</v>
      </c>
      <c r="C388" s="432">
        <v>7</v>
      </c>
      <c r="D388" s="432">
        <v>1</v>
      </c>
      <c r="E388" s="432"/>
      <c r="F388" s="444" t="s">
        <v>432</v>
      </c>
      <c r="G388" s="430">
        <f>+G389</f>
        <v>0</v>
      </c>
      <c r="H388" s="430">
        <f>+H389</f>
        <v>0</v>
      </c>
      <c r="I388" s="430">
        <f>+I389</f>
        <v>0</v>
      </c>
      <c r="J388" s="430">
        <f>+J389</f>
        <v>0</v>
      </c>
      <c r="K388" s="429">
        <f>+K389</f>
        <v>0</v>
      </c>
    </row>
    <row r="389" spans="1:11" ht="12.75" x14ac:dyDescent="0.2">
      <c r="A389" s="438">
        <v>2</v>
      </c>
      <c r="B389" s="437">
        <v>4</v>
      </c>
      <c r="C389" s="437">
        <v>7</v>
      </c>
      <c r="D389" s="437">
        <v>1</v>
      </c>
      <c r="E389" s="437" t="s">
        <v>309</v>
      </c>
      <c r="F389" s="436" t="s">
        <v>433</v>
      </c>
      <c r="G389" s="435"/>
      <c r="H389" s="435"/>
      <c r="I389" s="435"/>
      <c r="J389" s="385">
        <f>SUBTOTAL(9,G389:I389)</f>
        <v>0</v>
      </c>
      <c r="K389" s="434">
        <f>IFERROR(J389/$J$18*100,"0.00")</f>
        <v>0</v>
      </c>
    </row>
    <row r="390" spans="1:11" ht="12.75" x14ac:dyDescent="0.2">
      <c r="A390" s="445">
        <v>2</v>
      </c>
      <c r="B390" s="432">
        <v>4</v>
      </c>
      <c r="C390" s="432">
        <v>7</v>
      </c>
      <c r="D390" s="432">
        <v>2</v>
      </c>
      <c r="E390" s="432"/>
      <c r="F390" s="444" t="s">
        <v>434</v>
      </c>
      <c r="G390" s="453">
        <v>0</v>
      </c>
      <c r="H390" s="453">
        <v>0</v>
      </c>
      <c r="I390" s="453">
        <v>0</v>
      </c>
      <c r="J390" s="453">
        <v>0</v>
      </c>
      <c r="K390" s="452">
        <v>0</v>
      </c>
    </row>
    <row r="391" spans="1:11" ht="12.75" x14ac:dyDescent="0.2">
      <c r="A391" s="438">
        <v>2</v>
      </c>
      <c r="B391" s="437">
        <v>4</v>
      </c>
      <c r="C391" s="437">
        <v>7</v>
      </c>
      <c r="D391" s="437">
        <v>2</v>
      </c>
      <c r="E391" s="437" t="s">
        <v>309</v>
      </c>
      <c r="F391" s="436" t="s">
        <v>435</v>
      </c>
      <c r="G391" s="435"/>
      <c r="H391" s="435"/>
      <c r="I391" s="435"/>
      <c r="J391" s="385">
        <f>SUBTOTAL(9,G391:I391)</f>
        <v>0</v>
      </c>
      <c r="K391" s="434">
        <f>IFERROR(J391/$J$18*100,"0.00")</f>
        <v>0</v>
      </c>
    </row>
    <row r="392" spans="1:11" ht="12.75" x14ac:dyDescent="0.2">
      <c r="A392" s="445">
        <v>2</v>
      </c>
      <c r="B392" s="432">
        <v>4</v>
      </c>
      <c r="C392" s="432">
        <v>7</v>
      </c>
      <c r="D392" s="432">
        <v>3</v>
      </c>
      <c r="E392" s="432"/>
      <c r="F392" s="444" t="s">
        <v>436</v>
      </c>
      <c r="G392" s="453">
        <v>0</v>
      </c>
      <c r="H392" s="453">
        <v>0</v>
      </c>
      <c r="I392" s="453">
        <v>0</v>
      </c>
      <c r="J392" s="453">
        <v>0</v>
      </c>
      <c r="K392" s="452">
        <v>0</v>
      </c>
    </row>
    <row r="393" spans="1:11" ht="12.75" x14ac:dyDescent="0.2">
      <c r="A393" s="438">
        <v>2</v>
      </c>
      <c r="B393" s="437">
        <v>4</v>
      </c>
      <c r="C393" s="437">
        <v>7</v>
      </c>
      <c r="D393" s="437">
        <v>3</v>
      </c>
      <c r="E393" s="437" t="s">
        <v>309</v>
      </c>
      <c r="F393" s="436" t="s">
        <v>436</v>
      </c>
      <c r="G393" s="435"/>
      <c r="H393" s="435"/>
      <c r="I393" s="435"/>
      <c r="J393" s="385">
        <f>SUBTOTAL(9,G393:I393)</f>
        <v>0</v>
      </c>
      <c r="K393" s="434">
        <f>IFERROR(J393/$J$18*100,"0.00")</f>
        <v>0</v>
      </c>
    </row>
    <row r="394" spans="1:11" ht="12.75" x14ac:dyDescent="0.2">
      <c r="A394" s="443">
        <v>2</v>
      </c>
      <c r="B394" s="442">
        <v>4</v>
      </c>
      <c r="C394" s="442">
        <v>9</v>
      </c>
      <c r="D394" s="442"/>
      <c r="E394" s="442"/>
      <c r="F394" s="441" t="s">
        <v>437</v>
      </c>
      <c r="G394" s="440">
        <v>0</v>
      </c>
      <c r="H394" s="440">
        <v>0</v>
      </c>
      <c r="I394" s="440">
        <v>0</v>
      </c>
      <c r="J394" s="440">
        <v>0</v>
      </c>
      <c r="K394" s="439">
        <v>0</v>
      </c>
    </row>
    <row r="395" spans="1:11" ht="12.75" x14ac:dyDescent="0.2">
      <c r="A395" s="445">
        <v>2</v>
      </c>
      <c r="B395" s="432">
        <v>4</v>
      </c>
      <c r="C395" s="432">
        <v>9</v>
      </c>
      <c r="D395" s="432">
        <v>1</v>
      </c>
      <c r="E395" s="432"/>
      <c r="F395" s="444" t="s">
        <v>437</v>
      </c>
      <c r="G395" s="430">
        <f>+G396</f>
        <v>0</v>
      </c>
      <c r="H395" s="430">
        <f>+H396</f>
        <v>0</v>
      </c>
      <c r="I395" s="430">
        <f>+I396</f>
        <v>0</v>
      </c>
      <c r="J395" s="430">
        <f>+J396</f>
        <v>0</v>
      </c>
      <c r="K395" s="429">
        <f>+K396</f>
        <v>0</v>
      </c>
    </row>
    <row r="396" spans="1:11" ht="12.75" x14ac:dyDescent="0.2">
      <c r="A396" s="438">
        <v>2</v>
      </c>
      <c r="B396" s="437">
        <v>4</v>
      </c>
      <c r="C396" s="437">
        <v>9</v>
      </c>
      <c r="D396" s="437">
        <v>1</v>
      </c>
      <c r="E396" s="437" t="s">
        <v>309</v>
      </c>
      <c r="F396" s="436" t="s">
        <v>437</v>
      </c>
      <c r="G396" s="435"/>
      <c r="H396" s="435"/>
      <c r="I396" s="435"/>
      <c r="J396" s="385">
        <f>SUBTOTAL(9,G396:I396)</f>
        <v>0</v>
      </c>
      <c r="K396" s="434">
        <f>IFERROR(J396/$J$18*100,"0.00")</f>
        <v>0</v>
      </c>
    </row>
    <row r="397" spans="1:11" ht="12.75" x14ac:dyDescent="0.2">
      <c r="A397" s="445">
        <v>2</v>
      </c>
      <c r="B397" s="432">
        <v>4</v>
      </c>
      <c r="C397" s="432">
        <v>9</v>
      </c>
      <c r="D397" s="432">
        <v>2</v>
      </c>
      <c r="E397" s="432"/>
      <c r="F397" s="444" t="s">
        <v>438</v>
      </c>
      <c r="G397" s="430">
        <f>+G398</f>
        <v>0</v>
      </c>
      <c r="H397" s="430">
        <f>+H398</f>
        <v>0</v>
      </c>
      <c r="I397" s="430">
        <f>+I398</f>
        <v>0</v>
      </c>
      <c r="J397" s="430">
        <f>+J398</f>
        <v>0</v>
      </c>
      <c r="K397" s="429">
        <f>+K398</f>
        <v>0</v>
      </c>
    </row>
    <row r="398" spans="1:11" ht="12.75" x14ac:dyDescent="0.2">
      <c r="A398" s="438">
        <v>2</v>
      </c>
      <c r="B398" s="437">
        <v>4</v>
      </c>
      <c r="C398" s="437">
        <v>9</v>
      </c>
      <c r="D398" s="437">
        <v>2</v>
      </c>
      <c r="E398" s="437" t="s">
        <v>309</v>
      </c>
      <c r="F398" s="436" t="s">
        <v>438</v>
      </c>
      <c r="G398" s="435"/>
      <c r="H398" s="435"/>
      <c r="I398" s="435"/>
      <c r="J398" s="385">
        <f>SUBTOTAL(9,G398:I398)</f>
        <v>0</v>
      </c>
      <c r="K398" s="434">
        <f>IFERROR(J398/$J$18*100,"0.00")</f>
        <v>0</v>
      </c>
    </row>
    <row r="399" spans="1:11" ht="12.75" x14ac:dyDescent="0.2">
      <c r="A399" s="445">
        <v>2</v>
      </c>
      <c r="B399" s="432">
        <v>4</v>
      </c>
      <c r="C399" s="432">
        <v>9</v>
      </c>
      <c r="D399" s="432">
        <v>3</v>
      </c>
      <c r="E399" s="432"/>
      <c r="F399" s="444" t="s">
        <v>439</v>
      </c>
      <c r="G399" s="430">
        <f>+G400</f>
        <v>0</v>
      </c>
      <c r="H399" s="430">
        <f>+H400</f>
        <v>0</v>
      </c>
      <c r="I399" s="430">
        <f>+I400</f>
        <v>0</v>
      </c>
      <c r="J399" s="430">
        <f>+J400</f>
        <v>0</v>
      </c>
      <c r="K399" s="429">
        <f>+K400</f>
        <v>0</v>
      </c>
    </row>
    <row r="400" spans="1:11" ht="12.75" x14ac:dyDescent="0.2">
      <c r="A400" s="438">
        <v>2</v>
      </c>
      <c r="B400" s="437">
        <v>4</v>
      </c>
      <c r="C400" s="437">
        <v>9</v>
      </c>
      <c r="D400" s="437">
        <v>3</v>
      </c>
      <c r="E400" s="437" t="s">
        <v>309</v>
      </c>
      <c r="F400" s="436" t="s">
        <v>439</v>
      </c>
      <c r="G400" s="435"/>
      <c r="H400" s="435"/>
      <c r="I400" s="435"/>
      <c r="J400" s="385">
        <f>SUBTOTAL(9,G400:I400)</f>
        <v>0</v>
      </c>
      <c r="K400" s="434">
        <f>IFERROR(J400/$J$18*100,"0.00")</f>
        <v>0</v>
      </c>
    </row>
    <row r="401" spans="1:11" ht="25.5" x14ac:dyDescent="0.2">
      <c r="A401" s="445">
        <v>2</v>
      </c>
      <c r="B401" s="432">
        <v>4</v>
      </c>
      <c r="C401" s="432">
        <v>9</v>
      </c>
      <c r="D401" s="432">
        <v>4</v>
      </c>
      <c r="E401" s="432"/>
      <c r="F401" s="444" t="s">
        <v>440</v>
      </c>
      <c r="G401" s="430">
        <f>+G402</f>
        <v>0</v>
      </c>
      <c r="H401" s="430">
        <f>+H402</f>
        <v>0</v>
      </c>
      <c r="I401" s="430">
        <f>+I402</f>
        <v>0</v>
      </c>
      <c r="J401" s="430">
        <f>+J402</f>
        <v>0</v>
      </c>
      <c r="K401" s="429">
        <f>+K402</f>
        <v>0</v>
      </c>
    </row>
    <row r="402" spans="1:11" ht="25.5" x14ac:dyDescent="0.2">
      <c r="A402" s="454">
        <v>2</v>
      </c>
      <c r="B402" s="437">
        <v>4</v>
      </c>
      <c r="C402" s="437">
        <v>9</v>
      </c>
      <c r="D402" s="437">
        <v>4</v>
      </c>
      <c r="E402" s="437" t="s">
        <v>309</v>
      </c>
      <c r="F402" s="436" t="s">
        <v>440</v>
      </c>
      <c r="G402" s="435"/>
      <c r="H402" s="435"/>
      <c r="I402" s="435"/>
      <c r="J402" s="385">
        <f>SUBTOTAL(9,G402:I402)</f>
        <v>0</v>
      </c>
      <c r="K402" s="434">
        <f>IFERROR(J402/$J$18*100,"0.00")</f>
        <v>0</v>
      </c>
    </row>
    <row r="403" spans="1:11" ht="12.75" x14ac:dyDescent="0.2">
      <c r="A403" s="451">
        <v>2</v>
      </c>
      <c r="B403" s="450">
        <v>5</v>
      </c>
      <c r="C403" s="449"/>
      <c r="D403" s="449"/>
      <c r="E403" s="449"/>
      <c r="F403" s="448" t="s">
        <v>441</v>
      </c>
      <c r="G403" s="447">
        <v>0</v>
      </c>
      <c r="H403" s="447">
        <v>0</v>
      </c>
      <c r="I403" s="447">
        <v>0</v>
      </c>
      <c r="J403" s="447">
        <v>0</v>
      </c>
      <c r="K403" s="446">
        <v>0</v>
      </c>
    </row>
    <row r="404" spans="1:11" ht="12.75" x14ac:dyDescent="0.2">
      <c r="A404" s="443">
        <v>2</v>
      </c>
      <c r="B404" s="442">
        <v>5</v>
      </c>
      <c r="C404" s="442">
        <v>1</v>
      </c>
      <c r="D404" s="442"/>
      <c r="E404" s="442"/>
      <c r="F404" s="441" t="s">
        <v>442</v>
      </c>
      <c r="G404" s="440">
        <v>0</v>
      </c>
      <c r="H404" s="440">
        <v>0</v>
      </c>
      <c r="I404" s="440">
        <v>0</v>
      </c>
      <c r="J404" s="440">
        <v>0</v>
      </c>
      <c r="K404" s="439">
        <v>0</v>
      </c>
    </row>
    <row r="405" spans="1:11" ht="12.75" x14ac:dyDescent="0.2">
      <c r="A405" s="459">
        <v>2</v>
      </c>
      <c r="B405" s="458">
        <v>5</v>
      </c>
      <c r="C405" s="458">
        <v>1</v>
      </c>
      <c r="D405" s="458">
        <v>1</v>
      </c>
      <c r="E405" s="458" t="s">
        <v>309</v>
      </c>
      <c r="F405" s="457" t="s">
        <v>443</v>
      </c>
      <c r="G405" s="435"/>
      <c r="H405" s="435"/>
      <c r="I405" s="435"/>
      <c r="J405" s="385">
        <f>SUBTOTAL(9,G405:I405)</f>
        <v>0</v>
      </c>
      <c r="K405" s="434">
        <f>IFERROR(J405/$J$18*100,"0.00")</f>
        <v>0</v>
      </c>
    </row>
    <row r="406" spans="1:11" ht="12.75" x14ac:dyDescent="0.2">
      <c r="A406" s="433">
        <v>2</v>
      </c>
      <c r="B406" s="432">
        <v>5</v>
      </c>
      <c r="C406" s="432">
        <v>1</v>
      </c>
      <c r="D406" s="432">
        <v>2</v>
      </c>
      <c r="E406" s="432"/>
      <c r="F406" s="444" t="s">
        <v>444</v>
      </c>
      <c r="G406" s="430">
        <f>+G407</f>
        <v>0</v>
      </c>
      <c r="H406" s="430">
        <f>+H407</f>
        <v>0</v>
      </c>
      <c r="I406" s="430">
        <f>+I407</f>
        <v>0</v>
      </c>
      <c r="J406" s="430">
        <f>+J407</f>
        <v>0</v>
      </c>
      <c r="K406" s="429">
        <f>+K407</f>
        <v>0</v>
      </c>
    </row>
    <row r="407" spans="1:11" ht="12.75" x14ac:dyDescent="0.2">
      <c r="A407" s="454">
        <v>2</v>
      </c>
      <c r="B407" s="437">
        <v>5</v>
      </c>
      <c r="C407" s="437">
        <v>1</v>
      </c>
      <c r="D407" s="437">
        <v>2</v>
      </c>
      <c r="E407" s="437" t="s">
        <v>309</v>
      </c>
      <c r="F407" s="436" t="s">
        <v>444</v>
      </c>
      <c r="G407" s="435"/>
      <c r="H407" s="435"/>
      <c r="I407" s="435"/>
      <c r="J407" s="385">
        <f>SUBTOTAL(9,G407:I407)</f>
        <v>0</v>
      </c>
      <c r="K407" s="434">
        <f>IFERROR(J407/$J$18*100,"0.00")</f>
        <v>0</v>
      </c>
    </row>
    <row r="408" spans="1:11" ht="12.75" x14ac:dyDescent="0.2">
      <c r="A408" s="433">
        <v>2</v>
      </c>
      <c r="B408" s="432">
        <v>5</v>
      </c>
      <c r="C408" s="432">
        <v>1</v>
      </c>
      <c r="D408" s="432">
        <v>3</v>
      </c>
      <c r="E408" s="432"/>
      <c r="F408" s="444" t="s">
        <v>445</v>
      </c>
      <c r="G408" s="453">
        <v>0</v>
      </c>
      <c r="H408" s="453">
        <v>0</v>
      </c>
      <c r="I408" s="453">
        <v>0</v>
      </c>
      <c r="J408" s="453">
        <v>0</v>
      </c>
      <c r="K408" s="452">
        <v>0</v>
      </c>
    </row>
    <row r="409" spans="1:11" ht="12.75" x14ac:dyDescent="0.2">
      <c r="A409" s="454">
        <v>2</v>
      </c>
      <c r="B409" s="437">
        <v>5</v>
      </c>
      <c r="C409" s="437">
        <v>1</v>
      </c>
      <c r="D409" s="437">
        <v>3</v>
      </c>
      <c r="E409" s="437" t="s">
        <v>309</v>
      </c>
      <c r="F409" s="436" t="s">
        <v>445</v>
      </c>
      <c r="G409" s="435"/>
      <c r="H409" s="435"/>
      <c r="I409" s="435"/>
      <c r="J409" s="385">
        <f>SUBTOTAL(9,G409:I409)</f>
        <v>0</v>
      </c>
      <c r="K409" s="434">
        <f>IFERROR(J409/$J$18*100,"0.00")</f>
        <v>0</v>
      </c>
    </row>
    <row r="410" spans="1:11" ht="12.75" x14ac:dyDescent="0.2">
      <c r="A410" s="451">
        <v>2</v>
      </c>
      <c r="B410" s="450">
        <v>6</v>
      </c>
      <c r="C410" s="449"/>
      <c r="D410" s="449"/>
      <c r="E410" s="449"/>
      <c r="F410" s="448" t="s">
        <v>255</v>
      </c>
      <c r="G410" s="447">
        <v>0</v>
      </c>
      <c r="H410" s="447">
        <f>H411+H422+H431+H440+H447+H462+H467+H486</f>
        <v>22940000</v>
      </c>
      <c r="I410" s="447">
        <v>0</v>
      </c>
      <c r="J410" s="447">
        <f>SUM(G410:I410)</f>
        <v>22940000</v>
      </c>
      <c r="K410" s="446">
        <v>12.874316294183474</v>
      </c>
    </row>
    <row r="411" spans="1:11" ht="12.75" x14ac:dyDescent="0.2">
      <c r="A411" s="443">
        <v>2</v>
      </c>
      <c r="B411" s="442">
        <v>6</v>
      </c>
      <c r="C411" s="442">
        <v>1</v>
      </c>
      <c r="D411" s="442"/>
      <c r="E411" s="442"/>
      <c r="F411" s="441" t="s">
        <v>256</v>
      </c>
      <c r="G411" s="440">
        <v>0</v>
      </c>
      <c r="H411" s="440">
        <v>2540000</v>
      </c>
      <c r="I411" s="440">
        <v>0</v>
      </c>
      <c r="J411" s="440">
        <v>2540000</v>
      </c>
      <c r="K411" s="439">
        <v>1.1346552181549627</v>
      </c>
    </row>
    <row r="412" spans="1:11" ht="12.75" x14ac:dyDescent="0.2">
      <c r="A412" s="433">
        <v>2</v>
      </c>
      <c r="B412" s="432">
        <v>6</v>
      </c>
      <c r="C412" s="432">
        <v>1</v>
      </c>
      <c r="D412" s="432">
        <v>1</v>
      </c>
      <c r="E412" s="432"/>
      <c r="F412" s="431" t="s">
        <v>257</v>
      </c>
      <c r="G412" s="430">
        <f>+G413</f>
        <v>0</v>
      </c>
      <c r="H412" s="430">
        <f>+H413</f>
        <v>800000</v>
      </c>
      <c r="I412" s="430">
        <f>+I413</f>
        <v>0</v>
      </c>
      <c r="J412" s="430">
        <f>+J413</f>
        <v>800000</v>
      </c>
      <c r="K412" s="429">
        <f>+K413</f>
        <v>0.35272397442047493</v>
      </c>
    </row>
    <row r="413" spans="1:11" ht="12.75" x14ac:dyDescent="0.2">
      <c r="A413" s="454">
        <v>2</v>
      </c>
      <c r="B413" s="437">
        <v>6</v>
      </c>
      <c r="C413" s="437">
        <v>1</v>
      </c>
      <c r="D413" s="437">
        <v>1</v>
      </c>
      <c r="E413" s="437" t="s">
        <v>309</v>
      </c>
      <c r="F413" s="436" t="s">
        <v>257</v>
      </c>
      <c r="G413" s="435"/>
      <c r="H413" s="385">
        <v>800000</v>
      </c>
      <c r="I413" s="435"/>
      <c r="J413" s="385">
        <f>SUBTOTAL(9,G413:I413)</f>
        <v>800000</v>
      </c>
      <c r="K413" s="434">
        <f>IFERROR(J413/$J$18*100,"0.00")</f>
        <v>0.35272397442047493</v>
      </c>
    </row>
    <row r="414" spans="1:11" ht="12.75" x14ac:dyDescent="0.2">
      <c r="A414" s="433">
        <v>2</v>
      </c>
      <c r="B414" s="432">
        <v>6</v>
      </c>
      <c r="C414" s="432">
        <v>1</v>
      </c>
      <c r="D414" s="432">
        <v>2</v>
      </c>
      <c r="E414" s="432"/>
      <c r="F414" s="431" t="s">
        <v>446</v>
      </c>
      <c r="G414" s="430">
        <f>+G415</f>
        <v>0</v>
      </c>
      <c r="H414" s="430">
        <f>+H415</f>
        <v>40000</v>
      </c>
      <c r="I414" s="430">
        <f>+I415</f>
        <v>0</v>
      </c>
      <c r="J414" s="430">
        <f>+J415</f>
        <v>40000</v>
      </c>
      <c r="K414" s="429">
        <f>+K415</f>
        <v>1.7636198721023746E-2</v>
      </c>
    </row>
    <row r="415" spans="1:11" ht="12.75" x14ac:dyDescent="0.2">
      <c r="A415" s="454">
        <v>2</v>
      </c>
      <c r="B415" s="437">
        <v>6</v>
      </c>
      <c r="C415" s="437">
        <v>1</v>
      </c>
      <c r="D415" s="437">
        <v>2</v>
      </c>
      <c r="E415" s="437" t="s">
        <v>309</v>
      </c>
      <c r="F415" s="436" t="s">
        <v>446</v>
      </c>
      <c r="G415" s="435"/>
      <c r="H415" s="385">
        <v>40000</v>
      </c>
      <c r="I415" s="435"/>
      <c r="J415" s="385">
        <f>SUBTOTAL(9,G415:I415)</f>
        <v>40000</v>
      </c>
      <c r="K415" s="434">
        <f>IFERROR(J415/$J$18*100,"0.00")</f>
        <v>1.7636198721023746E-2</v>
      </c>
    </row>
    <row r="416" spans="1:11" ht="12.75" x14ac:dyDescent="0.2">
      <c r="A416" s="433">
        <v>2</v>
      </c>
      <c r="B416" s="432">
        <v>6</v>
      </c>
      <c r="C416" s="432">
        <v>1</v>
      </c>
      <c r="D416" s="432">
        <v>3</v>
      </c>
      <c r="E416" s="432"/>
      <c r="F416" s="444" t="s">
        <v>447</v>
      </c>
      <c r="G416" s="430">
        <f>+G417</f>
        <v>0</v>
      </c>
      <c r="H416" s="430">
        <f>+H417</f>
        <v>1500000</v>
      </c>
      <c r="I416" s="430">
        <f>+I417</f>
        <v>0</v>
      </c>
      <c r="J416" s="430">
        <f>+J417</f>
        <v>1500000</v>
      </c>
      <c r="K416" s="429">
        <f>+K417</f>
        <v>0.66135745203839036</v>
      </c>
    </row>
    <row r="417" spans="1:11" ht="12.75" x14ac:dyDescent="0.2">
      <c r="A417" s="454">
        <v>2</v>
      </c>
      <c r="B417" s="437">
        <v>6</v>
      </c>
      <c r="C417" s="437">
        <v>1</v>
      </c>
      <c r="D417" s="437">
        <v>3</v>
      </c>
      <c r="E417" s="437" t="s">
        <v>309</v>
      </c>
      <c r="F417" s="436" t="s">
        <v>447</v>
      </c>
      <c r="G417" s="435"/>
      <c r="H417" s="385">
        <v>1500000</v>
      </c>
      <c r="I417" s="435"/>
      <c r="J417" s="385">
        <f>SUBTOTAL(9,G417:I417)</f>
        <v>1500000</v>
      </c>
      <c r="K417" s="434">
        <f>IFERROR(J417/$J$18*100,"0.00")</f>
        <v>0.66135745203839036</v>
      </c>
    </row>
    <row r="418" spans="1:11" ht="12.75" x14ac:dyDescent="0.2">
      <c r="A418" s="433">
        <v>2</v>
      </c>
      <c r="B418" s="432">
        <v>6</v>
      </c>
      <c r="C418" s="432">
        <v>1</v>
      </c>
      <c r="D418" s="432">
        <v>4</v>
      </c>
      <c r="E418" s="432"/>
      <c r="F418" s="431" t="s">
        <v>448</v>
      </c>
      <c r="G418" s="430">
        <f>+G419</f>
        <v>0</v>
      </c>
      <c r="H418" s="430">
        <f>+H419</f>
        <v>200000</v>
      </c>
      <c r="I418" s="430">
        <f>+I419</f>
        <v>0</v>
      </c>
      <c r="J418" s="430">
        <f>+J419</f>
        <v>200000</v>
      </c>
      <c r="K418" s="429">
        <f>+K419</f>
        <v>8.8180993605118732E-2</v>
      </c>
    </row>
    <row r="419" spans="1:11" ht="12.75" x14ac:dyDescent="0.2">
      <c r="A419" s="454">
        <v>2</v>
      </c>
      <c r="B419" s="437">
        <v>6</v>
      </c>
      <c r="C419" s="437">
        <v>1</v>
      </c>
      <c r="D419" s="437">
        <v>4</v>
      </c>
      <c r="E419" s="437" t="s">
        <v>309</v>
      </c>
      <c r="F419" s="436" t="s">
        <v>448</v>
      </c>
      <c r="G419" s="435"/>
      <c r="H419" s="385">
        <v>200000</v>
      </c>
      <c r="I419" s="435"/>
      <c r="J419" s="385">
        <f>SUBTOTAL(9,G419:I419)</f>
        <v>200000</v>
      </c>
      <c r="K419" s="434">
        <f>IFERROR(J419/$J$18*100,"0.00")</f>
        <v>8.8180993605118732E-2</v>
      </c>
    </row>
    <row r="420" spans="1:11" ht="12.75" x14ac:dyDescent="0.2">
      <c r="A420" s="433">
        <v>2</v>
      </c>
      <c r="B420" s="432">
        <v>6</v>
      </c>
      <c r="C420" s="432">
        <v>1</v>
      </c>
      <c r="D420" s="432">
        <v>9</v>
      </c>
      <c r="E420" s="432"/>
      <c r="F420" s="431" t="s">
        <v>258</v>
      </c>
      <c r="G420" s="430">
        <f>+G421</f>
        <v>0</v>
      </c>
      <c r="H420" s="430">
        <f>+H421</f>
        <v>0</v>
      </c>
      <c r="I420" s="430">
        <f>+I421</f>
        <v>0</v>
      </c>
      <c r="J420" s="430">
        <f>+J421</f>
        <v>0</v>
      </c>
      <c r="K420" s="429">
        <f>+K421</f>
        <v>0</v>
      </c>
    </row>
    <row r="421" spans="1:11" ht="12.75" x14ac:dyDescent="0.2">
      <c r="A421" s="454">
        <v>2</v>
      </c>
      <c r="B421" s="437">
        <v>6</v>
      </c>
      <c r="C421" s="437">
        <v>1</v>
      </c>
      <c r="D421" s="437">
        <v>9</v>
      </c>
      <c r="E421" s="437" t="s">
        <v>309</v>
      </c>
      <c r="F421" s="436" t="s">
        <v>258</v>
      </c>
      <c r="G421" s="435"/>
      <c r="H421" s="435"/>
      <c r="I421" s="435"/>
      <c r="J421" s="385">
        <f>SUBTOTAL(9,G421:I421)</f>
        <v>0</v>
      </c>
      <c r="K421" s="434">
        <f>IFERROR(J421/$J$18*100,"0.00")</f>
        <v>0</v>
      </c>
    </row>
    <row r="422" spans="1:11" ht="12.75" x14ac:dyDescent="0.2">
      <c r="A422" s="443">
        <v>2</v>
      </c>
      <c r="B422" s="442">
        <v>6</v>
      </c>
      <c r="C422" s="442">
        <v>2</v>
      </c>
      <c r="D422" s="442"/>
      <c r="E422" s="442"/>
      <c r="F422" s="441" t="s">
        <v>259</v>
      </c>
      <c r="G422" s="440">
        <v>0</v>
      </c>
      <c r="H422" s="440">
        <v>100000</v>
      </c>
      <c r="I422" s="440">
        <v>0</v>
      </c>
      <c r="J422" s="440">
        <v>100000</v>
      </c>
      <c r="K422" s="439">
        <v>4.4671465281691448E-2</v>
      </c>
    </row>
    <row r="423" spans="1:11" ht="12.75" x14ac:dyDescent="0.2">
      <c r="A423" s="433">
        <v>2</v>
      </c>
      <c r="B423" s="432">
        <v>6</v>
      </c>
      <c r="C423" s="432">
        <v>2</v>
      </c>
      <c r="D423" s="432">
        <v>1</v>
      </c>
      <c r="E423" s="432"/>
      <c r="F423" s="431" t="s">
        <v>449</v>
      </c>
      <c r="G423" s="430">
        <f>+G424</f>
        <v>0</v>
      </c>
      <c r="H423" s="430">
        <f>+H424</f>
        <v>100000</v>
      </c>
      <c r="I423" s="430">
        <f>+I424</f>
        <v>0</v>
      </c>
      <c r="J423" s="430">
        <f>+J424</f>
        <v>100000</v>
      </c>
      <c r="K423" s="429">
        <f>+K424</f>
        <v>4.4090496802559366E-2</v>
      </c>
    </row>
    <row r="424" spans="1:11" ht="12.75" x14ac:dyDescent="0.2">
      <c r="A424" s="438">
        <v>2</v>
      </c>
      <c r="B424" s="437">
        <v>6</v>
      </c>
      <c r="C424" s="437">
        <v>2</v>
      </c>
      <c r="D424" s="437">
        <v>1</v>
      </c>
      <c r="E424" s="437" t="s">
        <v>309</v>
      </c>
      <c r="F424" s="436" t="s">
        <v>449</v>
      </c>
      <c r="G424" s="435"/>
      <c r="H424" s="385">
        <v>100000</v>
      </c>
      <c r="I424" s="435"/>
      <c r="J424" s="385">
        <f>SUBTOTAL(9,G424:I424)</f>
        <v>100000</v>
      </c>
      <c r="K424" s="434">
        <f>IFERROR(J424/$J$18*100,"0.00")</f>
        <v>4.4090496802559366E-2</v>
      </c>
    </row>
    <row r="425" spans="1:11" ht="12.75" x14ac:dyDescent="0.2">
      <c r="A425" s="445">
        <v>2</v>
      </c>
      <c r="B425" s="432">
        <v>6</v>
      </c>
      <c r="C425" s="432">
        <v>2</v>
      </c>
      <c r="D425" s="432">
        <v>2</v>
      </c>
      <c r="E425" s="432"/>
      <c r="F425" s="444" t="s">
        <v>260</v>
      </c>
      <c r="G425" s="453">
        <v>0</v>
      </c>
      <c r="H425" s="453">
        <v>0</v>
      </c>
      <c r="I425" s="453">
        <v>0</v>
      </c>
      <c r="J425" s="453">
        <v>0</v>
      </c>
      <c r="K425" s="452">
        <v>0</v>
      </c>
    </row>
    <row r="426" spans="1:11" ht="12.75" x14ac:dyDescent="0.2">
      <c r="A426" s="438">
        <v>2</v>
      </c>
      <c r="B426" s="437">
        <v>6</v>
      </c>
      <c r="C426" s="437">
        <v>2</v>
      </c>
      <c r="D426" s="437">
        <v>2</v>
      </c>
      <c r="E426" s="437" t="s">
        <v>309</v>
      </c>
      <c r="F426" s="436" t="s">
        <v>260</v>
      </c>
      <c r="G426" s="435"/>
      <c r="H426" s="435"/>
      <c r="I426" s="435"/>
      <c r="J426" s="385">
        <f>SUBTOTAL(9,G426:I426)</f>
        <v>0</v>
      </c>
      <c r="K426" s="434">
        <f>IFERROR(J426/$J$18*100,"0.00")</f>
        <v>0</v>
      </c>
    </row>
    <row r="427" spans="1:11" ht="12.75" x14ac:dyDescent="0.2">
      <c r="A427" s="433">
        <v>2</v>
      </c>
      <c r="B427" s="432">
        <v>6</v>
      </c>
      <c r="C427" s="432">
        <v>2</v>
      </c>
      <c r="D427" s="432">
        <v>3</v>
      </c>
      <c r="E427" s="432"/>
      <c r="F427" s="431" t="s">
        <v>261</v>
      </c>
      <c r="G427" s="430">
        <f>+G428</f>
        <v>0</v>
      </c>
      <c r="H427" s="430">
        <f>+H428</f>
        <v>0</v>
      </c>
      <c r="I427" s="430">
        <f>+I428</f>
        <v>0</v>
      </c>
      <c r="J427" s="430">
        <f>+J428</f>
        <v>0</v>
      </c>
      <c r="K427" s="429">
        <f>+K428</f>
        <v>0</v>
      </c>
    </row>
    <row r="428" spans="1:11" ht="12.75" x14ac:dyDescent="0.2">
      <c r="A428" s="438">
        <v>2</v>
      </c>
      <c r="B428" s="437">
        <v>6</v>
      </c>
      <c r="C428" s="437">
        <v>2</v>
      </c>
      <c r="D428" s="437">
        <v>3</v>
      </c>
      <c r="E428" s="437" t="s">
        <v>309</v>
      </c>
      <c r="F428" s="436" t="s">
        <v>261</v>
      </c>
      <c r="G428" s="435"/>
      <c r="H428" s="435"/>
      <c r="I428" s="435"/>
      <c r="J428" s="385">
        <f>SUBTOTAL(9,G428:I428)</f>
        <v>0</v>
      </c>
      <c r="K428" s="434">
        <f>IFERROR(J428/$J$18*100,"0.00")</f>
        <v>0</v>
      </c>
    </row>
    <row r="429" spans="1:11" ht="12.75" x14ac:dyDescent="0.2">
      <c r="A429" s="433">
        <v>2</v>
      </c>
      <c r="B429" s="432">
        <v>6</v>
      </c>
      <c r="C429" s="432">
        <v>2</v>
      </c>
      <c r="D429" s="432">
        <v>4</v>
      </c>
      <c r="E429" s="432"/>
      <c r="F429" s="431" t="s">
        <v>262</v>
      </c>
      <c r="G429" s="430">
        <f>+G430</f>
        <v>0</v>
      </c>
      <c r="H429" s="430">
        <f>+H430</f>
        <v>0</v>
      </c>
      <c r="I429" s="430">
        <f>+I430</f>
        <v>0</v>
      </c>
      <c r="J429" s="430">
        <f>+J430</f>
        <v>0</v>
      </c>
      <c r="K429" s="429">
        <f>+K430</f>
        <v>0</v>
      </c>
    </row>
    <row r="430" spans="1:11" ht="12.75" x14ac:dyDescent="0.2">
      <c r="A430" s="438">
        <v>2</v>
      </c>
      <c r="B430" s="437">
        <v>6</v>
      </c>
      <c r="C430" s="437">
        <v>2</v>
      </c>
      <c r="D430" s="437">
        <v>4</v>
      </c>
      <c r="E430" s="437" t="s">
        <v>309</v>
      </c>
      <c r="F430" s="436" t="s">
        <v>262</v>
      </c>
      <c r="G430" s="435"/>
      <c r="H430" s="435"/>
      <c r="I430" s="435"/>
      <c r="J430" s="385">
        <f>SUBTOTAL(9,G430:I430)</f>
        <v>0</v>
      </c>
      <c r="K430" s="434">
        <f>IFERROR(J430/$J$18*100,"0.00")</f>
        <v>0</v>
      </c>
    </row>
    <row r="431" spans="1:11" ht="12.75" x14ac:dyDescent="0.2">
      <c r="A431" s="443">
        <v>2</v>
      </c>
      <c r="B431" s="442">
        <v>6</v>
      </c>
      <c r="C431" s="442">
        <v>3</v>
      </c>
      <c r="D431" s="442"/>
      <c r="E431" s="442"/>
      <c r="F431" s="441" t="s">
        <v>263</v>
      </c>
      <c r="G431" s="440">
        <v>0</v>
      </c>
      <c r="H431" s="440">
        <f>H432+H436</f>
        <v>14100000</v>
      </c>
      <c r="I431" s="440">
        <v>0</v>
      </c>
      <c r="J431" s="456">
        <f>SUBTOTAL(9,G431:I431)</f>
        <v>14100000</v>
      </c>
      <c r="K431" s="439">
        <v>8.9789645216199805</v>
      </c>
    </row>
    <row r="432" spans="1:11" ht="12.75" x14ac:dyDescent="0.2">
      <c r="A432" s="445">
        <v>2</v>
      </c>
      <c r="B432" s="432">
        <v>6</v>
      </c>
      <c r="C432" s="432">
        <v>3</v>
      </c>
      <c r="D432" s="432">
        <v>1</v>
      </c>
      <c r="E432" s="432"/>
      <c r="F432" s="444" t="s">
        <v>264</v>
      </c>
      <c r="G432" s="430">
        <f>+G433</f>
        <v>0</v>
      </c>
      <c r="H432" s="430">
        <f>+H433</f>
        <v>14000000</v>
      </c>
      <c r="I432" s="430">
        <f>+I433</f>
        <v>0</v>
      </c>
      <c r="J432" s="430">
        <f>+J433</f>
        <v>14000000</v>
      </c>
      <c r="K432" s="429">
        <f>+K433</f>
        <v>6.1726695523583102</v>
      </c>
    </row>
    <row r="433" spans="1:11" ht="12.75" x14ac:dyDescent="0.2">
      <c r="A433" s="454">
        <v>2</v>
      </c>
      <c r="B433" s="437">
        <v>6</v>
      </c>
      <c r="C433" s="437">
        <v>3</v>
      </c>
      <c r="D433" s="437">
        <v>1</v>
      </c>
      <c r="E433" s="437" t="s">
        <v>309</v>
      </c>
      <c r="F433" s="455" t="s">
        <v>264</v>
      </c>
      <c r="G433" s="435"/>
      <c r="H433" s="385">
        <v>14000000</v>
      </c>
      <c r="I433" s="435"/>
      <c r="J433" s="385">
        <f>SUBTOTAL(9,G433:I433)</f>
        <v>14000000</v>
      </c>
      <c r="K433" s="434">
        <f>IFERROR(J433/$J$18*100,"0.00")</f>
        <v>6.1726695523583102</v>
      </c>
    </row>
    <row r="434" spans="1:11" ht="12.75" x14ac:dyDescent="0.2">
      <c r="A434" s="433">
        <v>2</v>
      </c>
      <c r="B434" s="432">
        <v>6</v>
      </c>
      <c r="C434" s="432">
        <v>3</v>
      </c>
      <c r="D434" s="432">
        <v>2</v>
      </c>
      <c r="E434" s="432"/>
      <c r="F434" s="431" t="s">
        <v>265</v>
      </c>
      <c r="G434" s="430">
        <f>+G435</f>
        <v>0</v>
      </c>
      <c r="H434" s="430">
        <f>+H435</f>
        <v>0</v>
      </c>
      <c r="I434" s="430">
        <f>+I435</f>
        <v>0</v>
      </c>
      <c r="J434" s="430">
        <f>+J435</f>
        <v>0</v>
      </c>
      <c r="K434" s="429">
        <f>+K435</f>
        <v>0</v>
      </c>
    </row>
    <row r="435" spans="1:11" ht="12.75" x14ac:dyDescent="0.2">
      <c r="A435" s="438">
        <v>2</v>
      </c>
      <c r="B435" s="437">
        <v>6</v>
      </c>
      <c r="C435" s="437">
        <v>3</v>
      </c>
      <c r="D435" s="437">
        <v>2</v>
      </c>
      <c r="E435" s="437" t="s">
        <v>309</v>
      </c>
      <c r="F435" s="436" t="s">
        <v>265</v>
      </c>
      <c r="G435" s="435"/>
      <c r="H435" s="435"/>
      <c r="I435" s="435"/>
      <c r="J435" s="385">
        <f>SUBTOTAL(9,G435:I435)</f>
        <v>0</v>
      </c>
      <c r="K435" s="434">
        <f>IFERROR(J435/$J$18*100,"0.00")</f>
        <v>0</v>
      </c>
    </row>
    <row r="436" spans="1:11" ht="12.75" x14ac:dyDescent="0.2">
      <c r="A436" s="433">
        <v>2</v>
      </c>
      <c r="B436" s="432">
        <v>6</v>
      </c>
      <c r="C436" s="432">
        <v>3</v>
      </c>
      <c r="D436" s="432">
        <v>3</v>
      </c>
      <c r="E436" s="432"/>
      <c r="F436" s="431" t="s">
        <v>266</v>
      </c>
      <c r="G436" s="430">
        <f>+G437</f>
        <v>0</v>
      </c>
      <c r="H436" s="430">
        <f>+H437</f>
        <v>100000</v>
      </c>
      <c r="I436" s="430">
        <f>+I437</f>
        <v>0</v>
      </c>
      <c r="J436" s="430">
        <f>+J437</f>
        <v>100000</v>
      </c>
      <c r="K436" s="429">
        <f>+K437</f>
        <v>4.4090496802559366E-2</v>
      </c>
    </row>
    <row r="437" spans="1:11" ht="12.75" x14ac:dyDescent="0.2">
      <c r="A437" s="438">
        <v>2</v>
      </c>
      <c r="B437" s="437">
        <v>6</v>
      </c>
      <c r="C437" s="437">
        <v>3</v>
      </c>
      <c r="D437" s="437">
        <v>3</v>
      </c>
      <c r="E437" s="437" t="s">
        <v>309</v>
      </c>
      <c r="F437" s="436" t="s">
        <v>266</v>
      </c>
      <c r="G437" s="435"/>
      <c r="H437" s="385">
        <v>100000</v>
      </c>
      <c r="I437" s="435"/>
      <c r="J437" s="385">
        <f>SUBTOTAL(9,G437:I437)</f>
        <v>100000</v>
      </c>
      <c r="K437" s="434">
        <f>IFERROR(J437/$J$18*100,"0.00")</f>
        <v>4.4090496802559366E-2</v>
      </c>
    </row>
    <row r="438" spans="1:11" ht="12.75" x14ac:dyDescent="0.2">
      <c r="A438" s="433">
        <v>2</v>
      </c>
      <c r="B438" s="432">
        <v>6</v>
      </c>
      <c r="C438" s="432">
        <v>3</v>
      </c>
      <c r="D438" s="432">
        <v>4</v>
      </c>
      <c r="E438" s="432"/>
      <c r="F438" s="431" t="s">
        <v>267</v>
      </c>
      <c r="G438" s="430">
        <f>+G439</f>
        <v>0</v>
      </c>
      <c r="H438" s="430">
        <f>+H439</f>
        <v>0</v>
      </c>
      <c r="I438" s="430">
        <f>+I439</f>
        <v>0</v>
      </c>
      <c r="J438" s="430">
        <f>+J439</f>
        <v>0</v>
      </c>
      <c r="K438" s="429">
        <f>+K439</f>
        <v>0</v>
      </c>
    </row>
    <row r="439" spans="1:11" ht="12.75" x14ac:dyDescent="0.2">
      <c r="A439" s="438">
        <v>2</v>
      </c>
      <c r="B439" s="437">
        <v>6</v>
      </c>
      <c r="C439" s="437">
        <v>3</v>
      </c>
      <c r="D439" s="437">
        <v>4</v>
      </c>
      <c r="E439" s="437" t="s">
        <v>309</v>
      </c>
      <c r="F439" s="436" t="s">
        <v>267</v>
      </c>
      <c r="G439" s="435"/>
      <c r="H439" s="435"/>
      <c r="I439" s="435"/>
      <c r="J439" s="385">
        <f>SUBTOTAL(9,G439:I439)</f>
        <v>0</v>
      </c>
      <c r="K439" s="434">
        <f>IFERROR(J439/$J$18*100,"0.00")</f>
        <v>0</v>
      </c>
    </row>
    <row r="440" spans="1:11" ht="12.75" x14ac:dyDescent="0.2">
      <c r="A440" s="443">
        <v>2</v>
      </c>
      <c r="B440" s="442">
        <v>6</v>
      </c>
      <c r="C440" s="442">
        <v>4</v>
      </c>
      <c r="D440" s="442"/>
      <c r="E440" s="442"/>
      <c r="F440" s="441" t="s">
        <v>268</v>
      </c>
      <c r="G440" s="440">
        <v>0</v>
      </c>
      <c r="H440" s="440">
        <v>1580000</v>
      </c>
      <c r="I440" s="440">
        <v>0</v>
      </c>
      <c r="J440" s="440">
        <v>1580000</v>
      </c>
      <c r="K440" s="439">
        <v>0.70580915145072476</v>
      </c>
    </row>
    <row r="441" spans="1:11" ht="12.75" x14ac:dyDescent="0.2">
      <c r="A441" s="433">
        <v>2</v>
      </c>
      <c r="B441" s="432">
        <v>6</v>
      </c>
      <c r="C441" s="432">
        <v>4</v>
      </c>
      <c r="D441" s="432">
        <v>1</v>
      </c>
      <c r="E441" s="432"/>
      <c r="F441" s="431" t="s">
        <v>269</v>
      </c>
      <c r="G441" s="430">
        <f>+G442</f>
        <v>0</v>
      </c>
      <c r="H441" s="430">
        <f>+H442</f>
        <v>1500000</v>
      </c>
      <c r="I441" s="430">
        <f>+I442</f>
        <v>0</v>
      </c>
      <c r="J441" s="430">
        <f>+J442</f>
        <v>1500000</v>
      </c>
      <c r="K441" s="429">
        <f>+K442</f>
        <v>0.66135745203839036</v>
      </c>
    </row>
    <row r="442" spans="1:11" ht="12.75" x14ac:dyDescent="0.2">
      <c r="A442" s="438">
        <v>2</v>
      </c>
      <c r="B442" s="437">
        <v>6</v>
      </c>
      <c r="C442" s="437">
        <v>4</v>
      </c>
      <c r="D442" s="437">
        <v>1</v>
      </c>
      <c r="E442" s="437" t="s">
        <v>309</v>
      </c>
      <c r="F442" s="436" t="s">
        <v>269</v>
      </c>
      <c r="G442" s="435"/>
      <c r="H442" s="385">
        <v>1500000</v>
      </c>
      <c r="I442" s="435"/>
      <c r="J442" s="385">
        <f>SUBTOTAL(9,G442:I442)</f>
        <v>1500000</v>
      </c>
      <c r="K442" s="434">
        <f>IFERROR(J442/$J$18*100,"0.00")</f>
        <v>0.66135745203839036</v>
      </c>
    </row>
    <row r="443" spans="1:11" ht="12.75" x14ac:dyDescent="0.2">
      <c r="A443" s="433">
        <v>2</v>
      </c>
      <c r="B443" s="432">
        <v>6</v>
      </c>
      <c r="C443" s="432">
        <v>4</v>
      </c>
      <c r="D443" s="432">
        <v>2</v>
      </c>
      <c r="E443" s="432"/>
      <c r="F443" s="431" t="s">
        <v>270</v>
      </c>
      <c r="G443" s="430">
        <f>+G444</f>
        <v>0</v>
      </c>
      <c r="H443" s="430">
        <f>+H444</f>
        <v>0</v>
      </c>
      <c r="I443" s="430">
        <f>+I444</f>
        <v>0</v>
      </c>
      <c r="J443" s="430">
        <f>+J444</f>
        <v>0</v>
      </c>
      <c r="K443" s="429">
        <f>+K444</f>
        <v>0</v>
      </c>
    </row>
    <row r="444" spans="1:11" ht="12.75" x14ac:dyDescent="0.2">
      <c r="A444" s="438">
        <v>2</v>
      </c>
      <c r="B444" s="437">
        <v>6</v>
      </c>
      <c r="C444" s="437">
        <v>4</v>
      </c>
      <c r="D444" s="437">
        <v>2</v>
      </c>
      <c r="E444" s="437" t="s">
        <v>309</v>
      </c>
      <c r="F444" s="436" t="s">
        <v>270</v>
      </c>
      <c r="G444" s="435"/>
      <c r="H444" s="435"/>
      <c r="I444" s="435"/>
      <c r="J444" s="385">
        <f>SUBTOTAL(9,G444:I444)</f>
        <v>0</v>
      </c>
      <c r="K444" s="434">
        <f>IFERROR(J444/$J$18*100,"0.00")</f>
        <v>0</v>
      </c>
    </row>
    <row r="445" spans="1:11" ht="12.75" x14ac:dyDescent="0.2">
      <c r="A445" s="433">
        <v>2</v>
      </c>
      <c r="B445" s="432">
        <v>6</v>
      </c>
      <c r="C445" s="432">
        <v>4</v>
      </c>
      <c r="D445" s="432">
        <v>8</v>
      </c>
      <c r="E445" s="432"/>
      <c r="F445" s="431" t="s">
        <v>271</v>
      </c>
      <c r="G445" s="430">
        <f>+G446</f>
        <v>0</v>
      </c>
      <c r="H445" s="430">
        <f>+H446</f>
        <v>80000</v>
      </c>
      <c r="I445" s="430">
        <f>+I446</f>
        <v>0</v>
      </c>
      <c r="J445" s="430">
        <f>+J446</f>
        <v>80000</v>
      </c>
      <c r="K445" s="429">
        <f>+K446</f>
        <v>3.5272397442047493E-2</v>
      </c>
    </row>
    <row r="446" spans="1:11" ht="12.75" x14ac:dyDescent="0.2">
      <c r="A446" s="438">
        <v>2</v>
      </c>
      <c r="B446" s="437">
        <v>6</v>
      </c>
      <c r="C446" s="437">
        <v>4</v>
      </c>
      <c r="D446" s="437">
        <v>8</v>
      </c>
      <c r="E446" s="437" t="s">
        <v>309</v>
      </c>
      <c r="F446" s="436" t="s">
        <v>271</v>
      </c>
      <c r="G446" s="435"/>
      <c r="H446" s="385">
        <v>80000</v>
      </c>
      <c r="I446" s="435"/>
      <c r="J446" s="385">
        <f>SUBTOTAL(9,G446:I446)</f>
        <v>80000</v>
      </c>
      <c r="K446" s="434">
        <f>IFERROR(J446/$J$18*100,"0.00")</f>
        <v>3.5272397442047493E-2</v>
      </c>
    </row>
    <row r="447" spans="1:11" ht="12.75" x14ac:dyDescent="0.2">
      <c r="A447" s="443">
        <v>2</v>
      </c>
      <c r="B447" s="442">
        <v>6</v>
      </c>
      <c r="C447" s="442">
        <v>5</v>
      </c>
      <c r="D447" s="442"/>
      <c r="E447" s="442"/>
      <c r="F447" s="441" t="s">
        <v>272</v>
      </c>
      <c r="G447" s="440">
        <v>0</v>
      </c>
      <c r="H447" s="440">
        <f>H448+H450+H452+H454+H456+H458+H460</f>
        <v>1500000</v>
      </c>
      <c r="I447" s="440">
        <v>0</v>
      </c>
      <c r="J447" s="440">
        <v>1500000</v>
      </c>
      <c r="K447" s="439">
        <v>0.67007197922537176</v>
      </c>
    </row>
    <row r="448" spans="1:11" ht="12.75" x14ac:dyDescent="0.2">
      <c r="A448" s="433">
        <v>2</v>
      </c>
      <c r="B448" s="432">
        <v>6</v>
      </c>
      <c r="C448" s="432">
        <v>5</v>
      </c>
      <c r="D448" s="432">
        <v>2</v>
      </c>
      <c r="E448" s="432"/>
      <c r="F448" s="431" t="s">
        <v>273</v>
      </c>
      <c r="G448" s="430">
        <f>+G449</f>
        <v>0</v>
      </c>
      <c r="H448" s="430">
        <f>+H449</f>
        <v>0</v>
      </c>
      <c r="I448" s="430">
        <f>+I449</f>
        <v>0</v>
      </c>
      <c r="J448" s="430">
        <f>+J449</f>
        <v>0</v>
      </c>
      <c r="K448" s="429">
        <f>+K449</f>
        <v>0</v>
      </c>
    </row>
    <row r="449" spans="1:11" ht="12.75" x14ac:dyDescent="0.2">
      <c r="A449" s="454">
        <v>2</v>
      </c>
      <c r="B449" s="437">
        <v>6</v>
      </c>
      <c r="C449" s="437">
        <v>5</v>
      </c>
      <c r="D449" s="437">
        <v>2</v>
      </c>
      <c r="E449" s="437" t="s">
        <v>309</v>
      </c>
      <c r="F449" s="436" t="s">
        <v>273</v>
      </c>
      <c r="G449" s="435"/>
      <c r="H449" s="435"/>
      <c r="I449" s="435"/>
      <c r="J449" s="385">
        <f>SUBTOTAL(9,G449:I449)</f>
        <v>0</v>
      </c>
      <c r="K449" s="434">
        <f>IFERROR(J449/$J$18*100,"0.00")</f>
        <v>0</v>
      </c>
    </row>
    <row r="450" spans="1:11" ht="12.75" x14ac:dyDescent="0.2">
      <c r="A450" s="433">
        <v>2</v>
      </c>
      <c r="B450" s="432">
        <v>6</v>
      </c>
      <c r="C450" s="432">
        <v>5</v>
      </c>
      <c r="D450" s="432">
        <v>3</v>
      </c>
      <c r="E450" s="432"/>
      <c r="F450" s="431" t="s">
        <v>274</v>
      </c>
      <c r="G450" s="430">
        <f>+G451</f>
        <v>0</v>
      </c>
      <c r="H450" s="430">
        <f>+H451</f>
        <v>0</v>
      </c>
      <c r="I450" s="430">
        <f>+I451</f>
        <v>0</v>
      </c>
      <c r="J450" s="430">
        <f>+J451</f>
        <v>0</v>
      </c>
      <c r="K450" s="429">
        <f>+K451</f>
        <v>0</v>
      </c>
    </row>
    <row r="451" spans="1:11" ht="12.75" x14ac:dyDescent="0.2">
      <c r="A451" s="454">
        <v>2</v>
      </c>
      <c r="B451" s="437">
        <v>6</v>
      </c>
      <c r="C451" s="437">
        <v>5</v>
      </c>
      <c r="D451" s="437">
        <v>3</v>
      </c>
      <c r="E451" s="437" t="s">
        <v>309</v>
      </c>
      <c r="F451" s="436" t="s">
        <v>274</v>
      </c>
      <c r="G451" s="435"/>
      <c r="H451" s="435"/>
      <c r="I451" s="435"/>
      <c r="J451" s="385">
        <f>SUBTOTAL(9,G451:I451)</f>
        <v>0</v>
      </c>
      <c r="K451" s="434">
        <f>IFERROR(J451/$J$18*100,"0.00")</f>
        <v>0</v>
      </c>
    </row>
    <row r="452" spans="1:11" ht="12.75" x14ac:dyDescent="0.2">
      <c r="A452" s="433">
        <v>2</v>
      </c>
      <c r="B452" s="432">
        <v>6</v>
      </c>
      <c r="C452" s="432">
        <v>5</v>
      </c>
      <c r="D452" s="432">
        <v>4</v>
      </c>
      <c r="E452" s="432"/>
      <c r="F452" s="431" t="s">
        <v>275</v>
      </c>
      <c r="G452" s="430">
        <f>+G453</f>
        <v>0</v>
      </c>
      <c r="H452" s="430">
        <f>+H453</f>
        <v>500000</v>
      </c>
      <c r="I452" s="430">
        <f>+I453</f>
        <v>0</v>
      </c>
      <c r="J452" s="430">
        <f>+J453</f>
        <v>500000</v>
      </c>
      <c r="K452" s="429">
        <f>+K453</f>
        <v>0.22045248401279682</v>
      </c>
    </row>
    <row r="453" spans="1:11" ht="25.5" x14ac:dyDescent="0.2">
      <c r="A453" s="454">
        <v>2</v>
      </c>
      <c r="B453" s="437">
        <v>6</v>
      </c>
      <c r="C453" s="437">
        <v>5</v>
      </c>
      <c r="D453" s="437">
        <v>4</v>
      </c>
      <c r="E453" s="437" t="s">
        <v>309</v>
      </c>
      <c r="F453" s="436" t="s">
        <v>275</v>
      </c>
      <c r="G453" s="435"/>
      <c r="H453" s="385">
        <v>500000</v>
      </c>
      <c r="I453" s="435"/>
      <c r="J453" s="385">
        <f>SUBTOTAL(9,G453:I453)</f>
        <v>500000</v>
      </c>
      <c r="K453" s="434">
        <f>IFERROR(J453/$J$18*100,"0.00")</f>
        <v>0.22045248401279682</v>
      </c>
    </row>
    <row r="454" spans="1:11" ht="12.75" x14ac:dyDescent="0.2">
      <c r="A454" s="433">
        <v>2</v>
      </c>
      <c r="B454" s="432">
        <v>6</v>
      </c>
      <c r="C454" s="432">
        <v>5</v>
      </c>
      <c r="D454" s="432">
        <v>5</v>
      </c>
      <c r="E454" s="432"/>
      <c r="F454" s="431" t="s">
        <v>276</v>
      </c>
      <c r="G454" s="430">
        <f>+G455</f>
        <v>0</v>
      </c>
      <c r="H454" s="430">
        <f>+H455</f>
        <v>1000000</v>
      </c>
      <c r="I454" s="430">
        <f>+I455</f>
        <v>0</v>
      </c>
      <c r="J454" s="430">
        <f>+J455</f>
        <v>1000000</v>
      </c>
      <c r="K454" s="429">
        <f>+K455</f>
        <v>0.44090496802559365</v>
      </c>
    </row>
    <row r="455" spans="1:11" ht="12.75" x14ac:dyDescent="0.2">
      <c r="A455" s="454">
        <v>2</v>
      </c>
      <c r="B455" s="437">
        <v>6</v>
      </c>
      <c r="C455" s="437">
        <v>5</v>
      </c>
      <c r="D455" s="437">
        <v>5</v>
      </c>
      <c r="E455" s="437" t="s">
        <v>309</v>
      </c>
      <c r="F455" s="436" t="s">
        <v>276</v>
      </c>
      <c r="G455" s="435"/>
      <c r="H455" s="385">
        <v>1000000</v>
      </c>
      <c r="I455" s="435"/>
      <c r="J455" s="385">
        <f>SUBTOTAL(9,G455:I455)</f>
        <v>1000000</v>
      </c>
      <c r="K455" s="434">
        <f>IFERROR(J455/$J$18*100,"0.00")</f>
        <v>0.44090496802559365</v>
      </c>
    </row>
    <row r="456" spans="1:11" ht="12.75" x14ac:dyDescent="0.2">
      <c r="A456" s="433">
        <v>2</v>
      </c>
      <c r="B456" s="432">
        <v>6</v>
      </c>
      <c r="C456" s="432">
        <v>5</v>
      </c>
      <c r="D456" s="432">
        <v>6</v>
      </c>
      <c r="E456" s="432"/>
      <c r="F456" s="431" t="s">
        <v>277</v>
      </c>
      <c r="G456" s="430">
        <f>+G457</f>
        <v>0</v>
      </c>
      <c r="H456" s="430">
        <f>+H457</f>
        <v>0</v>
      </c>
      <c r="I456" s="430">
        <f>+I457</f>
        <v>0</v>
      </c>
      <c r="J456" s="430">
        <f>+J457</f>
        <v>0</v>
      </c>
      <c r="K456" s="429">
        <f>+K457</f>
        <v>0</v>
      </c>
    </row>
    <row r="457" spans="1:11" ht="12.75" x14ac:dyDescent="0.2">
      <c r="A457" s="454">
        <v>2</v>
      </c>
      <c r="B457" s="437">
        <v>6</v>
      </c>
      <c r="C457" s="437">
        <v>5</v>
      </c>
      <c r="D457" s="437">
        <v>6</v>
      </c>
      <c r="E457" s="437" t="s">
        <v>309</v>
      </c>
      <c r="F457" s="436" t="s">
        <v>277</v>
      </c>
      <c r="G457" s="435"/>
      <c r="H457" s="435"/>
      <c r="I457" s="435"/>
      <c r="J457" s="385">
        <f>SUBTOTAL(9,G457:I457)</f>
        <v>0</v>
      </c>
      <c r="K457" s="434">
        <f>IFERROR(J457/$J$18*100,"0.00")</f>
        <v>0</v>
      </c>
    </row>
    <row r="458" spans="1:11" ht="12.75" x14ac:dyDescent="0.2">
      <c r="A458" s="433">
        <v>2</v>
      </c>
      <c r="B458" s="432">
        <v>6</v>
      </c>
      <c r="C458" s="432">
        <v>5</v>
      </c>
      <c r="D458" s="432">
        <v>7</v>
      </c>
      <c r="E458" s="432"/>
      <c r="F458" s="431" t="s">
        <v>278</v>
      </c>
      <c r="G458" s="430">
        <f>+G459</f>
        <v>0</v>
      </c>
      <c r="H458" s="430">
        <f>+H459</f>
        <v>0</v>
      </c>
      <c r="I458" s="430">
        <f>+I459</f>
        <v>0</v>
      </c>
      <c r="J458" s="430">
        <f>+J459</f>
        <v>0</v>
      </c>
      <c r="K458" s="429">
        <f>+K459</f>
        <v>0</v>
      </c>
    </row>
    <row r="459" spans="1:11" ht="12.75" x14ac:dyDescent="0.2">
      <c r="A459" s="454">
        <v>2</v>
      </c>
      <c r="B459" s="437">
        <v>6</v>
      </c>
      <c r="C459" s="437">
        <v>5</v>
      </c>
      <c r="D459" s="437">
        <v>7</v>
      </c>
      <c r="E459" s="437" t="s">
        <v>309</v>
      </c>
      <c r="F459" s="436" t="s">
        <v>278</v>
      </c>
      <c r="G459" s="435"/>
      <c r="H459" s="435"/>
      <c r="I459" s="435"/>
      <c r="J459" s="385">
        <f>SUBTOTAL(9,G459:I459)</f>
        <v>0</v>
      </c>
      <c r="K459" s="434">
        <f>IFERROR(J459/$J$18*100,"0.00")</f>
        <v>0</v>
      </c>
    </row>
    <row r="460" spans="1:11" ht="12.75" x14ac:dyDescent="0.2">
      <c r="A460" s="433">
        <v>2</v>
      </c>
      <c r="B460" s="432">
        <v>6</v>
      </c>
      <c r="C460" s="432">
        <v>5</v>
      </c>
      <c r="D460" s="432">
        <v>8</v>
      </c>
      <c r="E460" s="432"/>
      <c r="F460" s="431" t="s">
        <v>279</v>
      </c>
      <c r="G460" s="430">
        <f>+G461</f>
        <v>0</v>
      </c>
      <c r="H460" s="430">
        <f>+H461</f>
        <v>0</v>
      </c>
      <c r="I460" s="430">
        <f>+I461</f>
        <v>0</v>
      </c>
      <c r="J460" s="430">
        <f>+J461</f>
        <v>0</v>
      </c>
      <c r="K460" s="429">
        <f>+K461</f>
        <v>0</v>
      </c>
    </row>
    <row r="461" spans="1:11" ht="12.75" x14ac:dyDescent="0.2">
      <c r="A461" s="454">
        <v>2</v>
      </c>
      <c r="B461" s="437">
        <v>6</v>
      </c>
      <c r="C461" s="437">
        <v>5</v>
      </c>
      <c r="D461" s="437">
        <v>8</v>
      </c>
      <c r="E461" s="437" t="s">
        <v>309</v>
      </c>
      <c r="F461" s="436" t="s">
        <v>279</v>
      </c>
      <c r="G461" s="435"/>
      <c r="H461" s="435"/>
      <c r="I461" s="435"/>
      <c r="J461" s="385">
        <f>SUBTOTAL(9,G461:I461)</f>
        <v>0</v>
      </c>
      <c r="K461" s="434">
        <f>IFERROR(J461/$J$18*100,"0.00")</f>
        <v>0</v>
      </c>
    </row>
    <row r="462" spans="1:11" ht="12.75" x14ac:dyDescent="0.2">
      <c r="A462" s="443">
        <v>2</v>
      </c>
      <c r="B462" s="442">
        <v>6</v>
      </c>
      <c r="C462" s="442">
        <v>6</v>
      </c>
      <c r="D462" s="442"/>
      <c r="E462" s="442"/>
      <c r="F462" s="441" t="s">
        <v>450</v>
      </c>
      <c r="G462" s="440">
        <v>0</v>
      </c>
      <c r="H462" s="440">
        <f>H463+H465</f>
        <v>0</v>
      </c>
      <c r="I462" s="440">
        <v>0</v>
      </c>
      <c r="J462" s="440">
        <v>0</v>
      </c>
      <c r="K462" s="439">
        <v>0</v>
      </c>
    </row>
    <row r="463" spans="1:11" ht="12.75" x14ac:dyDescent="0.2">
      <c r="A463" s="433">
        <v>2</v>
      </c>
      <c r="B463" s="432">
        <v>6</v>
      </c>
      <c r="C463" s="432">
        <v>6</v>
      </c>
      <c r="D463" s="432">
        <v>1</v>
      </c>
      <c r="E463" s="432"/>
      <c r="F463" s="444" t="s">
        <v>451</v>
      </c>
      <c r="G463" s="453">
        <v>0</v>
      </c>
      <c r="H463" s="453">
        <v>0</v>
      </c>
      <c r="I463" s="453">
        <v>0</v>
      </c>
      <c r="J463" s="453">
        <v>0</v>
      </c>
      <c r="K463" s="452">
        <v>0</v>
      </c>
    </row>
    <row r="464" spans="1:11" ht="12.75" x14ac:dyDescent="0.2">
      <c r="A464" s="454">
        <v>2</v>
      </c>
      <c r="B464" s="437">
        <v>6</v>
      </c>
      <c r="C464" s="437">
        <v>6</v>
      </c>
      <c r="D464" s="437">
        <v>1</v>
      </c>
      <c r="E464" s="437" t="s">
        <v>309</v>
      </c>
      <c r="F464" s="436" t="s">
        <v>451</v>
      </c>
      <c r="G464" s="435"/>
      <c r="H464" s="435"/>
      <c r="I464" s="435"/>
      <c r="J464" s="385">
        <f>SUBTOTAL(9,G464:I464)</f>
        <v>0</v>
      </c>
      <c r="K464" s="434">
        <f>IFERROR(J464/$J$18*100,"0.00")</f>
        <v>0</v>
      </c>
    </row>
    <row r="465" spans="1:11" ht="12.75" x14ac:dyDescent="0.2">
      <c r="A465" s="433">
        <v>2</v>
      </c>
      <c r="B465" s="432">
        <v>6</v>
      </c>
      <c r="C465" s="432">
        <v>6</v>
      </c>
      <c r="D465" s="432">
        <v>2</v>
      </c>
      <c r="E465" s="432"/>
      <c r="F465" s="444" t="s">
        <v>452</v>
      </c>
      <c r="G465" s="430">
        <f>+G466</f>
        <v>0</v>
      </c>
      <c r="H465" s="430">
        <f>+H466</f>
        <v>0</v>
      </c>
      <c r="I465" s="430">
        <f>+I466</f>
        <v>0</v>
      </c>
      <c r="J465" s="430">
        <f>+J466</f>
        <v>0</v>
      </c>
      <c r="K465" s="429">
        <f>+K466</f>
        <v>0</v>
      </c>
    </row>
    <row r="466" spans="1:11" ht="12.75" x14ac:dyDescent="0.2">
      <c r="A466" s="454">
        <v>2</v>
      </c>
      <c r="B466" s="437">
        <v>6</v>
      </c>
      <c r="C466" s="437">
        <v>6</v>
      </c>
      <c r="D466" s="437">
        <v>2</v>
      </c>
      <c r="E466" s="437" t="s">
        <v>309</v>
      </c>
      <c r="F466" s="436" t="s">
        <v>452</v>
      </c>
      <c r="G466" s="435"/>
      <c r="H466" s="435"/>
      <c r="I466" s="435"/>
      <c r="J466" s="385">
        <f>SUBTOTAL(9,G466:I466)</f>
        <v>0</v>
      </c>
      <c r="K466" s="434">
        <f>IFERROR(J466/$J$18*100,"0.00")</f>
        <v>0</v>
      </c>
    </row>
    <row r="467" spans="1:11" ht="12.75" x14ac:dyDescent="0.2">
      <c r="A467" s="443">
        <v>2</v>
      </c>
      <c r="B467" s="442">
        <v>6</v>
      </c>
      <c r="C467" s="442">
        <v>8</v>
      </c>
      <c r="D467" s="442"/>
      <c r="E467" s="442"/>
      <c r="F467" s="441" t="s">
        <v>280</v>
      </c>
      <c r="G467" s="440">
        <v>0</v>
      </c>
      <c r="H467" s="440">
        <f>H468+H470+H473+H475+H477+H479+H484</f>
        <v>120000</v>
      </c>
      <c r="I467" s="440">
        <v>0</v>
      </c>
      <c r="J467" s="440">
        <v>0</v>
      </c>
      <c r="K467" s="439">
        <v>0</v>
      </c>
    </row>
    <row r="468" spans="1:11" ht="12.75" x14ac:dyDescent="0.2">
      <c r="A468" s="433">
        <v>2</v>
      </c>
      <c r="B468" s="432">
        <v>6</v>
      </c>
      <c r="C468" s="432">
        <v>8</v>
      </c>
      <c r="D468" s="432">
        <v>1</v>
      </c>
      <c r="E468" s="432"/>
      <c r="F468" s="431" t="s">
        <v>281</v>
      </c>
      <c r="G468" s="430">
        <f>+G469</f>
        <v>0</v>
      </c>
      <c r="H468" s="430">
        <f>+H469</f>
        <v>0</v>
      </c>
      <c r="I468" s="430">
        <f>+I469</f>
        <v>0</v>
      </c>
      <c r="J468" s="430">
        <f>+J469</f>
        <v>0</v>
      </c>
      <c r="K468" s="429">
        <f>+K469</f>
        <v>0</v>
      </c>
    </row>
    <row r="469" spans="1:11" ht="12.75" x14ac:dyDescent="0.2">
      <c r="A469" s="454">
        <v>2</v>
      </c>
      <c r="B469" s="437">
        <v>6</v>
      </c>
      <c r="C469" s="437">
        <v>8</v>
      </c>
      <c r="D469" s="437">
        <v>1</v>
      </c>
      <c r="E469" s="437" t="s">
        <v>309</v>
      </c>
      <c r="F469" s="436" t="s">
        <v>281</v>
      </c>
      <c r="G469" s="435"/>
      <c r="H469" s="435"/>
      <c r="I469" s="435"/>
      <c r="J469" s="385">
        <f>SUBTOTAL(9,G469:I469)</f>
        <v>0</v>
      </c>
      <c r="K469" s="434">
        <f>IFERROR(J469/$J$18*100,"0.00")</f>
        <v>0</v>
      </c>
    </row>
    <row r="470" spans="1:11" ht="12.75" x14ac:dyDescent="0.2">
      <c r="A470" s="433">
        <v>2</v>
      </c>
      <c r="B470" s="432">
        <v>6</v>
      </c>
      <c r="C470" s="432">
        <v>8</v>
      </c>
      <c r="D470" s="432">
        <v>3</v>
      </c>
      <c r="E470" s="432"/>
      <c r="F470" s="431" t="s">
        <v>282</v>
      </c>
      <c r="G470" s="430">
        <f>+G471+G472</f>
        <v>0</v>
      </c>
      <c r="H470" s="430">
        <f>+H471+H472</f>
        <v>120000</v>
      </c>
      <c r="I470" s="430">
        <f>+I471+I472</f>
        <v>0</v>
      </c>
      <c r="J470" s="430">
        <f>+J471+J472</f>
        <v>120000</v>
      </c>
      <c r="K470" s="429">
        <f>+K471+K472</f>
        <v>5.2908596163071232E-2</v>
      </c>
    </row>
    <row r="471" spans="1:11" ht="12.75" x14ac:dyDescent="0.2">
      <c r="A471" s="438">
        <v>2</v>
      </c>
      <c r="B471" s="437">
        <v>6</v>
      </c>
      <c r="C471" s="437">
        <v>8</v>
      </c>
      <c r="D471" s="437">
        <v>3</v>
      </c>
      <c r="E471" s="437" t="s">
        <v>309</v>
      </c>
      <c r="F471" s="436" t="s">
        <v>283</v>
      </c>
      <c r="G471" s="385"/>
      <c r="H471" s="385">
        <v>120000</v>
      </c>
      <c r="I471" s="385"/>
      <c r="J471" s="385">
        <f>SUBTOTAL(9,G471:I471)</f>
        <v>120000</v>
      </c>
      <c r="K471" s="434">
        <f>IFERROR(J471/$J$18*100,"0.00")</f>
        <v>5.2908596163071232E-2</v>
      </c>
    </row>
    <row r="472" spans="1:11" ht="12.75" x14ac:dyDescent="0.2">
      <c r="A472" s="438">
        <v>2</v>
      </c>
      <c r="B472" s="437">
        <v>6</v>
      </c>
      <c r="C472" s="437">
        <v>8</v>
      </c>
      <c r="D472" s="437">
        <v>3</v>
      </c>
      <c r="E472" s="437" t="s">
        <v>310</v>
      </c>
      <c r="F472" s="436" t="s">
        <v>284</v>
      </c>
      <c r="G472" s="435"/>
      <c r="H472" s="435"/>
      <c r="I472" s="435"/>
      <c r="J472" s="385">
        <f>SUBTOTAL(9,G472:I472)</f>
        <v>0</v>
      </c>
      <c r="K472" s="434">
        <f>IFERROR(J472/$J$18*100,"0.00")</f>
        <v>0</v>
      </c>
    </row>
    <row r="473" spans="1:11" ht="12.75" x14ac:dyDescent="0.2">
      <c r="A473" s="433">
        <v>2</v>
      </c>
      <c r="B473" s="432">
        <v>6</v>
      </c>
      <c r="C473" s="432">
        <v>8</v>
      </c>
      <c r="D473" s="432">
        <v>5</v>
      </c>
      <c r="E473" s="432"/>
      <c r="F473" s="431" t="s">
        <v>285</v>
      </c>
      <c r="G473" s="430">
        <f>+G474</f>
        <v>0</v>
      </c>
      <c r="H473" s="430">
        <f>+H474</f>
        <v>0</v>
      </c>
      <c r="I473" s="430">
        <f>+I474</f>
        <v>0</v>
      </c>
      <c r="J473" s="430">
        <f>+J474</f>
        <v>0</v>
      </c>
      <c r="K473" s="429">
        <f>+K474</f>
        <v>0</v>
      </c>
    </row>
    <row r="474" spans="1:11" ht="12.75" x14ac:dyDescent="0.2">
      <c r="A474" s="438">
        <v>2</v>
      </c>
      <c r="B474" s="437">
        <v>6</v>
      </c>
      <c r="C474" s="437">
        <v>8</v>
      </c>
      <c r="D474" s="437">
        <v>5</v>
      </c>
      <c r="E474" s="437" t="s">
        <v>309</v>
      </c>
      <c r="F474" s="436" t="s">
        <v>285</v>
      </c>
      <c r="G474" s="435"/>
      <c r="H474" s="435"/>
      <c r="I474" s="435"/>
      <c r="J474" s="385">
        <f>SUBTOTAL(9,G474:I474)</f>
        <v>0</v>
      </c>
      <c r="K474" s="434">
        <f>IFERROR(J474/$J$18*100,"0.00")</f>
        <v>0</v>
      </c>
    </row>
    <row r="475" spans="1:11" ht="12.75" x14ac:dyDescent="0.2">
      <c r="A475" s="433">
        <v>2</v>
      </c>
      <c r="B475" s="432">
        <v>6</v>
      </c>
      <c r="C475" s="432">
        <v>8</v>
      </c>
      <c r="D475" s="432">
        <v>6</v>
      </c>
      <c r="E475" s="432"/>
      <c r="F475" s="431" t="s">
        <v>286</v>
      </c>
      <c r="G475" s="430">
        <f>+G476</f>
        <v>0</v>
      </c>
      <c r="H475" s="430">
        <f>+H476</f>
        <v>0</v>
      </c>
      <c r="I475" s="430">
        <f>+I476</f>
        <v>0</v>
      </c>
      <c r="J475" s="430">
        <f>+J476</f>
        <v>0</v>
      </c>
      <c r="K475" s="429">
        <f>+K476</f>
        <v>0</v>
      </c>
    </row>
    <row r="476" spans="1:11" ht="12.75" x14ac:dyDescent="0.2">
      <c r="A476" s="438">
        <v>2</v>
      </c>
      <c r="B476" s="437">
        <v>6</v>
      </c>
      <c r="C476" s="437">
        <v>8</v>
      </c>
      <c r="D476" s="437">
        <v>6</v>
      </c>
      <c r="E476" s="437" t="s">
        <v>309</v>
      </c>
      <c r="F476" s="436" t="s">
        <v>286</v>
      </c>
      <c r="G476" s="435"/>
      <c r="H476" s="435"/>
      <c r="I476" s="435"/>
      <c r="J476" s="385">
        <f>SUBTOTAL(9,G476:I476)</f>
        <v>0</v>
      </c>
      <c r="K476" s="434">
        <f>IFERROR(J476/$J$18*100,"0.00")</f>
        <v>0</v>
      </c>
    </row>
    <row r="477" spans="1:11" ht="12.75" x14ac:dyDescent="0.2">
      <c r="A477" s="445">
        <v>2</v>
      </c>
      <c r="B477" s="432">
        <v>6</v>
      </c>
      <c r="C477" s="432">
        <v>8</v>
      </c>
      <c r="D477" s="432">
        <v>7</v>
      </c>
      <c r="E477" s="432"/>
      <c r="F477" s="444" t="s">
        <v>287</v>
      </c>
      <c r="G477" s="430">
        <f>+G478</f>
        <v>0</v>
      </c>
      <c r="H477" s="430">
        <f>+H478</f>
        <v>0</v>
      </c>
      <c r="I477" s="430">
        <f>+I478</f>
        <v>0</v>
      </c>
      <c r="J477" s="430">
        <f>+J478</f>
        <v>0</v>
      </c>
      <c r="K477" s="429">
        <f>+K478</f>
        <v>0</v>
      </c>
    </row>
    <row r="478" spans="1:11" ht="12.75" x14ac:dyDescent="0.2">
      <c r="A478" s="438">
        <v>2</v>
      </c>
      <c r="B478" s="437">
        <v>6</v>
      </c>
      <c r="C478" s="437">
        <v>8</v>
      </c>
      <c r="D478" s="437">
        <v>7</v>
      </c>
      <c r="E478" s="437" t="s">
        <v>309</v>
      </c>
      <c r="F478" s="436" t="s">
        <v>287</v>
      </c>
      <c r="G478" s="435"/>
      <c r="H478" s="435"/>
      <c r="I478" s="435"/>
      <c r="J478" s="385">
        <f>SUBTOTAL(9,G478:I478)</f>
        <v>0</v>
      </c>
      <c r="K478" s="434">
        <f>IFERROR(J478/$J$18*100,"0.00")</f>
        <v>0</v>
      </c>
    </row>
    <row r="479" spans="1:11" ht="12.75" x14ac:dyDescent="0.2">
      <c r="A479" s="433">
        <v>2</v>
      </c>
      <c r="B479" s="432">
        <v>6</v>
      </c>
      <c r="C479" s="432">
        <v>8</v>
      </c>
      <c r="D479" s="432">
        <v>8</v>
      </c>
      <c r="E479" s="432"/>
      <c r="F479" s="444" t="s">
        <v>288</v>
      </c>
      <c r="G479" s="430">
        <f>+G480+G481+G482+G483</f>
        <v>0</v>
      </c>
      <c r="H479" s="430">
        <f>+H480+H481+H482+H483</f>
        <v>0</v>
      </c>
      <c r="I479" s="430">
        <f>+I480+I481+I482+I483</f>
        <v>0</v>
      </c>
      <c r="J479" s="430">
        <f>+J480+J481+J482+J483</f>
        <v>0</v>
      </c>
      <c r="K479" s="429">
        <f>+K480+K481+K482+K483</f>
        <v>0</v>
      </c>
    </row>
    <row r="480" spans="1:11" ht="12.75" x14ac:dyDescent="0.2">
      <c r="A480" s="438">
        <v>2</v>
      </c>
      <c r="B480" s="437">
        <v>6</v>
      </c>
      <c r="C480" s="437">
        <v>8</v>
      </c>
      <c r="D480" s="437">
        <v>8</v>
      </c>
      <c r="E480" s="437" t="s">
        <v>309</v>
      </c>
      <c r="F480" s="436" t="s">
        <v>289</v>
      </c>
      <c r="G480" s="385"/>
      <c r="H480" s="385"/>
      <c r="I480" s="385"/>
      <c r="J480" s="385">
        <f>SUBTOTAL(9,G480:I480)</f>
        <v>0</v>
      </c>
      <c r="K480" s="434">
        <f>IFERROR(J480/$J$18*100,"0.00")</f>
        <v>0</v>
      </c>
    </row>
    <row r="481" spans="1:11" ht="12.75" x14ac:dyDescent="0.2">
      <c r="A481" s="438">
        <v>2</v>
      </c>
      <c r="B481" s="437">
        <v>6</v>
      </c>
      <c r="C481" s="437">
        <v>8</v>
      </c>
      <c r="D481" s="437">
        <v>8</v>
      </c>
      <c r="E481" s="437" t="s">
        <v>310</v>
      </c>
      <c r="F481" s="436" t="s">
        <v>290</v>
      </c>
      <c r="G481" s="385"/>
      <c r="H481" s="385"/>
      <c r="I481" s="385"/>
      <c r="J481" s="385">
        <f>SUBTOTAL(9,G481:I481)</f>
        <v>0</v>
      </c>
      <c r="K481" s="434">
        <f>IFERROR(J481/$J$18*100,"0.00")</f>
        <v>0</v>
      </c>
    </row>
    <row r="482" spans="1:11" ht="12.75" x14ac:dyDescent="0.2">
      <c r="A482" s="438">
        <v>2</v>
      </c>
      <c r="B482" s="437">
        <v>6</v>
      </c>
      <c r="C482" s="437">
        <v>8</v>
      </c>
      <c r="D482" s="437">
        <v>8</v>
      </c>
      <c r="E482" s="437" t="s">
        <v>311</v>
      </c>
      <c r="F482" s="436" t="s">
        <v>291</v>
      </c>
      <c r="G482" s="385"/>
      <c r="H482" s="385"/>
      <c r="I482" s="385"/>
      <c r="J482" s="385">
        <f>SUBTOTAL(9,G482:I482)</f>
        <v>0</v>
      </c>
      <c r="K482" s="434">
        <f>IFERROR(J482/$J$18*100,"0.00")</f>
        <v>0</v>
      </c>
    </row>
    <row r="483" spans="1:11" ht="12.75" x14ac:dyDescent="0.2">
      <c r="A483" s="438">
        <v>2</v>
      </c>
      <c r="B483" s="437">
        <v>6</v>
      </c>
      <c r="C483" s="437">
        <v>8</v>
      </c>
      <c r="D483" s="437">
        <v>8</v>
      </c>
      <c r="E483" s="437" t="s">
        <v>312</v>
      </c>
      <c r="F483" s="436" t="s">
        <v>292</v>
      </c>
      <c r="G483" s="435"/>
      <c r="H483" s="435"/>
      <c r="I483" s="435"/>
      <c r="J483" s="385">
        <f>SUBTOTAL(9,G483:I483)</f>
        <v>0</v>
      </c>
      <c r="K483" s="434">
        <f>IFERROR(J483/$J$18*100,"0.00")</f>
        <v>0</v>
      </c>
    </row>
    <row r="484" spans="1:11" ht="12.75" x14ac:dyDescent="0.2">
      <c r="A484" s="433">
        <v>2</v>
      </c>
      <c r="B484" s="432">
        <v>6</v>
      </c>
      <c r="C484" s="432">
        <v>8</v>
      </c>
      <c r="D484" s="432">
        <v>9</v>
      </c>
      <c r="E484" s="432"/>
      <c r="F484" s="444" t="s">
        <v>293</v>
      </c>
      <c r="G484" s="430">
        <f>+G485</f>
        <v>0</v>
      </c>
      <c r="H484" s="430">
        <f>+H485</f>
        <v>0</v>
      </c>
      <c r="I484" s="430">
        <f>+I485</f>
        <v>0</v>
      </c>
      <c r="J484" s="430">
        <f>+J485</f>
        <v>0</v>
      </c>
      <c r="K484" s="429">
        <f>+K485</f>
        <v>0</v>
      </c>
    </row>
    <row r="485" spans="1:11" ht="12.75" x14ac:dyDescent="0.2">
      <c r="A485" s="438">
        <v>2</v>
      </c>
      <c r="B485" s="437">
        <v>6</v>
      </c>
      <c r="C485" s="437">
        <v>8</v>
      </c>
      <c r="D485" s="437">
        <v>9</v>
      </c>
      <c r="E485" s="437" t="s">
        <v>309</v>
      </c>
      <c r="F485" s="436" t="s">
        <v>293</v>
      </c>
      <c r="G485" s="435"/>
      <c r="H485" s="435"/>
      <c r="I485" s="435"/>
      <c r="J485" s="385">
        <f>SUBTOTAL(9,G485:I485)</f>
        <v>0</v>
      </c>
      <c r="K485" s="434">
        <f>IFERROR(J485/$J$18*100,"0.00")</f>
        <v>0</v>
      </c>
    </row>
    <row r="486" spans="1:11" ht="12.75" x14ac:dyDescent="0.2">
      <c r="A486" s="443">
        <v>2</v>
      </c>
      <c r="B486" s="442">
        <v>6</v>
      </c>
      <c r="C486" s="442">
        <v>9</v>
      </c>
      <c r="D486" s="442"/>
      <c r="E486" s="442"/>
      <c r="F486" s="441" t="s">
        <v>453</v>
      </c>
      <c r="G486" s="440">
        <v>0</v>
      </c>
      <c r="H486" s="440">
        <f>H487+H489+H491</f>
        <v>3000000</v>
      </c>
      <c r="I486" s="440">
        <v>0</v>
      </c>
      <c r="J486" s="440">
        <v>3000000</v>
      </c>
      <c r="K486" s="439">
        <v>1.3401439584507433</v>
      </c>
    </row>
    <row r="487" spans="1:11" ht="12.75" x14ac:dyDescent="0.2">
      <c r="A487" s="445">
        <v>2</v>
      </c>
      <c r="B487" s="432">
        <v>6</v>
      </c>
      <c r="C487" s="432">
        <v>9</v>
      </c>
      <c r="D487" s="432">
        <v>1</v>
      </c>
      <c r="E487" s="432"/>
      <c r="F487" s="444" t="s">
        <v>454</v>
      </c>
      <c r="G487" s="453">
        <v>0</v>
      </c>
      <c r="H487" s="453">
        <v>0</v>
      </c>
      <c r="I487" s="453">
        <v>0</v>
      </c>
      <c r="J487" s="453">
        <v>0</v>
      </c>
      <c r="K487" s="452">
        <v>0</v>
      </c>
    </row>
    <row r="488" spans="1:11" ht="12.75" x14ac:dyDescent="0.2">
      <c r="A488" s="438">
        <v>2</v>
      </c>
      <c r="B488" s="437">
        <v>6</v>
      </c>
      <c r="C488" s="437">
        <v>9</v>
      </c>
      <c r="D488" s="437">
        <v>1</v>
      </c>
      <c r="E488" s="437" t="s">
        <v>309</v>
      </c>
      <c r="F488" s="436" t="s">
        <v>454</v>
      </c>
      <c r="G488" s="435"/>
      <c r="H488" s="435"/>
      <c r="I488" s="435"/>
      <c r="J488" s="385">
        <f>SUBTOTAL(9,G488:I488)</f>
        <v>0</v>
      </c>
      <c r="K488" s="434">
        <f>IFERROR(J488/$J$18*100,"0.00")</f>
        <v>0</v>
      </c>
    </row>
    <row r="489" spans="1:11" ht="12.75" x14ac:dyDescent="0.2">
      <c r="A489" s="445">
        <v>2</v>
      </c>
      <c r="B489" s="432">
        <v>6</v>
      </c>
      <c r="C489" s="432">
        <v>9</v>
      </c>
      <c r="D489" s="432">
        <v>2</v>
      </c>
      <c r="E489" s="432"/>
      <c r="F489" s="444" t="s">
        <v>455</v>
      </c>
      <c r="G489" s="453">
        <v>0</v>
      </c>
      <c r="H489" s="453">
        <v>3000000</v>
      </c>
      <c r="I489" s="453">
        <v>0</v>
      </c>
      <c r="J489" s="453">
        <v>3000000</v>
      </c>
      <c r="K489" s="452">
        <v>1.3401439584507433</v>
      </c>
    </row>
    <row r="490" spans="1:11" ht="12.75" x14ac:dyDescent="0.2">
      <c r="A490" s="438">
        <v>2</v>
      </c>
      <c r="B490" s="437">
        <v>6</v>
      </c>
      <c r="C490" s="437">
        <v>9</v>
      </c>
      <c r="D490" s="437">
        <v>2</v>
      </c>
      <c r="E490" s="437" t="s">
        <v>309</v>
      </c>
      <c r="F490" s="436" t="s">
        <v>455</v>
      </c>
      <c r="G490" s="435"/>
      <c r="H490" s="385">
        <v>3000000</v>
      </c>
      <c r="I490" s="435"/>
      <c r="J490" s="385">
        <f>SUBTOTAL(9,G490:I490)</f>
        <v>3000000</v>
      </c>
      <c r="K490" s="434">
        <f>IFERROR(J490/$J$18*100,"0.00")</f>
        <v>1.3227149040767807</v>
      </c>
    </row>
    <row r="491" spans="1:11" ht="12.75" x14ac:dyDescent="0.2">
      <c r="A491" s="445">
        <v>2</v>
      </c>
      <c r="B491" s="432">
        <v>6</v>
      </c>
      <c r="C491" s="432">
        <v>9</v>
      </c>
      <c r="D491" s="432">
        <v>9</v>
      </c>
      <c r="E491" s="432"/>
      <c r="F491" s="444" t="s">
        <v>456</v>
      </c>
      <c r="G491" s="453">
        <v>0</v>
      </c>
      <c r="H491" s="453">
        <v>0</v>
      </c>
      <c r="I491" s="453">
        <v>0</v>
      </c>
      <c r="J491" s="453">
        <v>0</v>
      </c>
      <c r="K491" s="452">
        <v>0</v>
      </c>
    </row>
    <row r="492" spans="1:11" ht="12.75" x14ac:dyDescent="0.2">
      <c r="A492" s="438">
        <v>2</v>
      </c>
      <c r="B492" s="437">
        <v>6</v>
      </c>
      <c r="C492" s="437">
        <v>9</v>
      </c>
      <c r="D492" s="437">
        <v>9</v>
      </c>
      <c r="E492" s="437" t="s">
        <v>309</v>
      </c>
      <c r="F492" s="436" t="s">
        <v>456</v>
      </c>
      <c r="G492" s="435"/>
      <c r="H492" s="435"/>
      <c r="I492" s="435"/>
      <c r="J492" s="385">
        <f>SUBTOTAL(9,G492:I492)</f>
        <v>0</v>
      </c>
      <c r="K492" s="434">
        <f>IFERROR(J492/$J$18*100,"0.00")</f>
        <v>0</v>
      </c>
    </row>
    <row r="493" spans="1:11" ht="12.75" x14ac:dyDescent="0.2">
      <c r="A493" s="451">
        <v>2</v>
      </c>
      <c r="B493" s="450">
        <v>7</v>
      </c>
      <c r="C493" s="449"/>
      <c r="D493" s="449"/>
      <c r="E493" s="449"/>
      <c r="F493" s="448" t="s">
        <v>254</v>
      </c>
      <c r="G493" s="447">
        <v>0</v>
      </c>
      <c r="H493" s="447">
        <v>0</v>
      </c>
      <c r="I493" s="447">
        <v>0</v>
      </c>
      <c r="J493" s="447">
        <v>0</v>
      </c>
      <c r="K493" s="446">
        <v>0</v>
      </c>
    </row>
    <row r="494" spans="1:11" ht="12.75" x14ac:dyDescent="0.2">
      <c r="A494" s="443">
        <v>2</v>
      </c>
      <c r="B494" s="442">
        <v>7</v>
      </c>
      <c r="C494" s="442">
        <v>1</v>
      </c>
      <c r="D494" s="442"/>
      <c r="E494" s="442"/>
      <c r="F494" s="441" t="s">
        <v>294</v>
      </c>
      <c r="G494" s="440">
        <v>0</v>
      </c>
      <c r="H494" s="440">
        <f>H495+H497+H499+H501+H503</f>
        <v>0</v>
      </c>
      <c r="I494" s="440">
        <v>0</v>
      </c>
      <c r="J494" s="440">
        <v>0</v>
      </c>
      <c r="K494" s="439">
        <v>0</v>
      </c>
    </row>
    <row r="495" spans="1:11" ht="12.75" x14ac:dyDescent="0.2">
      <c r="A495" s="433">
        <v>2</v>
      </c>
      <c r="B495" s="432">
        <v>7</v>
      </c>
      <c r="C495" s="432">
        <v>1</v>
      </c>
      <c r="D495" s="432">
        <v>1</v>
      </c>
      <c r="E495" s="432"/>
      <c r="F495" s="431" t="s">
        <v>295</v>
      </c>
      <c r="G495" s="430">
        <f>+G496</f>
        <v>0</v>
      </c>
      <c r="H495" s="430">
        <f>+H496</f>
        <v>0</v>
      </c>
      <c r="I495" s="430">
        <f>+I496</f>
        <v>0</v>
      </c>
      <c r="J495" s="430">
        <f>+J496</f>
        <v>0</v>
      </c>
      <c r="K495" s="429">
        <f>+K496</f>
        <v>0</v>
      </c>
    </row>
    <row r="496" spans="1:11" ht="12.75" x14ac:dyDescent="0.2">
      <c r="A496" s="438">
        <v>2</v>
      </c>
      <c r="B496" s="437">
        <v>7</v>
      </c>
      <c r="C496" s="437">
        <v>1</v>
      </c>
      <c r="D496" s="437">
        <v>1</v>
      </c>
      <c r="E496" s="437" t="s">
        <v>309</v>
      </c>
      <c r="F496" s="436" t="s">
        <v>295</v>
      </c>
      <c r="G496" s="435"/>
      <c r="H496" s="435"/>
      <c r="I496" s="435"/>
      <c r="J496" s="385">
        <f>SUBTOTAL(9,G496:I496)</f>
        <v>0</v>
      </c>
      <c r="K496" s="434">
        <f>IFERROR(J496/$J$18*100,"0.00")</f>
        <v>0</v>
      </c>
    </row>
    <row r="497" spans="1:11" ht="12.75" x14ac:dyDescent="0.2">
      <c r="A497" s="433">
        <v>2</v>
      </c>
      <c r="B497" s="432">
        <v>7</v>
      </c>
      <c r="C497" s="432">
        <v>1</v>
      </c>
      <c r="D497" s="432">
        <v>2</v>
      </c>
      <c r="E497" s="432"/>
      <c r="F497" s="431" t="s">
        <v>296</v>
      </c>
      <c r="G497" s="430">
        <f>+G498</f>
        <v>0</v>
      </c>
      <c r="H497" s="430">
        <f>+H498</f>
        <v>0</v>
      </c>
      <c r="I497" s="430">
        <f>+I498</f>
        <v>0</v>
      </c>
      <c r="J497" s="430">
        <f>+J498</f>
        <v>0</v>
      </c>
      <c r="K497" s="429">
        <f>+K498</f>
        <v>0</v>
      </c>
    </row>
    <row r="498" spans="1:11" ht="12.75" x14ac:dyDescent="0.2">
      <c r="A498" s="438">
        <v>2</v>
      </c>
      <c r="B498" s="437">
        <v>7</v>
      </c>
      <c r="C498" s="437">
        <v>1</v>
      </c>
      <c r="D498" s="437">
        <v>2</v>
      </c>
      <c r="E498" s="437" t="s">
        <v>309</v>
      </c>
      <c r="F498" s="436" t="s">
        <v>296</v>
      </c>
      <c r="G498" s="435"/>
      <c r="H498" s="435"/>
      <c r="I498" s="435"/>
      <c r="J498" s="385">
        <f>SUBTOTAL(9,G498:I498)</f>
        <v>0</v>
      </c>
      <c r="K498" s="434">
        <f>IFERROR(J498/$J$18*100,"0.00")</f>
        <v>0</v>
      </c>
    </row>
    <row r="499" spans="1:11" ht="12.75" x14ac:dyDescent="0.2">
      <c r="A499" s="433">
        <v>2</v>
      </c>
      <c r="B499" s="432">
        <v>7</v>
      </c>
      <c r="C499" s="432">
        <v>1</v>
      </c>
      <c r="D499" s="432">
        <v>3</v>
      </c>
      <c r="E499" s="432"/>
      <c r="F499" s="431" t="s">
        <v>297</v>
      </c>
      <c r="G499" s="430">
        <f>+G500</f>
        <v>0</v>
      </c>
      <c r="H499" s="430">
        <f>+H500</f>
        <v>0</v>
      </c>
      <c r="I499" s="430">
        <f>+I500</f>
        <v>0</v>
      </c>
      <c r="J499" s="430">
        <f>+J500</f>
        <v>0</v>
      </c>
      <c r="K499" s="429">
        <f>+K500</f>
        <v>0</v>
      </c>
    </row>
    <row r="500" spans="1:11" ht="12.75" x14ac:dyDescent="0.2">
      <c r="A500" s="438">
        <v>2</v>
      </c>
      <c r="B500" s="437">
        <v>7</v>
      </c>
      <c r="C500" s="437">
        <v>1</v>
      </c>
      <c r="D500" s="437">
        <v>3</v>
      </c>
      <c r="E500" s="437" t="s">
        <v>309</v>
      </c>
      <c r="F500" s="436" t="s">
        <v>297</v>
      </c>
      <c r="G500" s="435"/>
      <c r="H500" s="435"/>
      <c r="I500" s="435"/>
      <c r="J500" s="385">
        <f>SUBTOTAL(9,G500:I500)</f>
        <v>0</v>
      </c>
      <c r="K500" s="434">
        <f>IFERROR(J500/$J$18*100,"0.00")</f>
        <v>0</v>
      </c>
    </row>
    <row r="501" spans="1:11" ht="12.75" x14ac:dyDescent="0.2">
      <c r="A501" s="433">
        <v>2</v>
      </c>
      <c r="B501" s="432">
        <v>7</v>
      </c>
      <c r="C501" s="432">
        <v>1</v>
      </c>
      <c r="D501" s="432">
        <v>4</v>
      </c>
      <c r="E501" s="432"/>
      <c r="F501" s="431" t="s">
        <v>298</v>
      </c>
      <c r="G501" s="430">
        <f>+G502</f>
        <v>0</v>
      </c>
      <c r="H501" s="430">
        <f>+H502</f>
        <v>0</v>
      </c>
      <c r="I501" s="430">
        <f>+I502</f>
        <v>0</v>
      </c>
      <c r="J501" s="430">
        <f>+J502</f>
        <v>0</v>
      </c>
      <c r="K501" s="429">
        <f>+K502</f>
        <v>0</v>
      </c>
    </row>
    <row r="502" spans="1:11" ht="12.75" x14ac:dyDescent="0.2">
      <c r="A502" s="438">
        <v>2</v>
      </c>
      <c r="B502" s="437">
        <v>7</v>
      </c>
      <c r="C502" s="437">
        <v>1</v>
      </c>
      <c r="D502" s="437">
        <v>4</v>
      </c>
      <c r="E502" s="437" t="s">
        <v>309</v>
      </c>
      <c r="F502" s="436" t="s">
        <v>298</v>
      </c>
      <c r="G502" s="435"/>
      <c r="H502" s="435"/>
      <c r="I502" s="435"/>
      <c r="J502" s="385">
        <f>SUBTOTAL(9,G502:I502)</f>
        <v>0</v>
      </c>
      <c r="K502" s="434">
        <f>IFERROR(J502/$J$18*100,"0.00")</f>
        <v>0</v>
      </c>
    </row>
    <row r="503" spans="1:11" ht="12.75" x14ac:dyDescent="0.2">
      <c r="A503" s="445">
        <v>2</v>
      </c>
      <c r="B503" s="432">
        <v>7</v>
      </c>
      <c r="C503" s="432">
        <v>1</v>
      </c>
      <c r="D503" s="432">
        <v>5</v>
      </c>
      <c r="E503" s="432"/>
      <c r="F503" s="444" t="s">
        <v>457</v>
      </c>
      <c r="G503" s="430">
        <f>+G504</f>
        <v>0</v>
      </c>
      <c r="H503" s="430">
        <f>+H504</f>
        <v>0</v>
      </c>
      <c r="I503" s="430">
        <f>+I504</f>
        <v>0</v>
      </c>
      <c r="J503" s="430">
        <f>+J504</f>
        <v>0</v>
      </c>
      <c r="K503" s="429">
        <f>+K504</f>
        <v>0</v>
      </c>
    </row>
    <row r="504" spans="1:11" ht="12.75" x14ac:dyDescent="0.2">
      <c r="A504" s="438">
        <v>2</v>
      </c>
      <c r="B504" s="437">
        <v>7</v>
      </c>
      <c r="C504" s="437">
        <v>1</v>
      </c>
      <c r="D504" s="437">
        <v>5</v>
      </c>
      <c r="E504" s="437" t="s">
        <v>309</v>
      </c>
      <c r="F504" s="436" t="s">
        <v>457</v>
      </c>
      <c r="G504" s="435"/>
      <c r="H504" s="435"/>
      <c r="I504" s="435"/>
      <c r="J504" s="385">
        <f>SUBTOTAL(9,G504:I504)</f>
        <v>0</v>
      </c>
      <c r="K504" s="434">
        <f>IFERROR(J504/$J$18*100,"0.00")</f>
        <v>0</v>
      </c>
    </row>
    <row r="505" spans="1:11" ht="12.75" x14ac:dyDescent="0.2">
      <c r="A505" s="443">
        <v>2</v>
      </c>
      <c r="B505" s="442">
        <v>7</v>
      </c>
      <c r="C505" s="442">
        <v>2</v>
      </c>
      <c r="D505" s="442"/>
      <c r="E505" s="442"/>
      <c r="F505" s="441" t="s">
        <v>299</v>
      </c>
      <c r="G505" s="440">
        <v>0</v>
      </c>
      <c r="H505" s="440">
        <f>+H506+H508+H510+H512+H514+H516</f>
        <v>0</v>
      </c>
      <c r="I505" s="440">
        <v>0</v>
      </c>
      <c r="J505" s="440">
        <v>0</v>
      </c>
      <c r="K505" s="439">
        <v>0</v>
      </c>
    </row>
    <row r="506" spans="1:11" ht="12.75" x14ac:dyDescent="0.2">
      <c r="A506" s="433">
        <v>2</v>
      </c>
      <c r="B506" s="432">
        <v>7</v>
      </c>
      <c r="C506" s="432">
        <v>2</v>
      </c>
      <c r="D506" s="432">
        <v>1</v>
      </c>
      <c r="E506" s="432"/>
      <c r="F506" s="431" t="s">
        <v>300</v>
      </c>
      <c r="G506" s="430">
        <f>+G507</f>
        <v>0</v>
      </c>
      <c r="H506" s="430">
        <f>+H507</f>
        <v>0</v>
      </c>
      <c r="I506" s="430">
        <f>+I507</f>
        <v>0</v>
      </c>
      <c r="J506" s="430">
        <f>+J507</f>
        <v>0</v>
      </c>
      <c r="K506" s="429">
        <f>+K507</f>
        <v>0</v>
      </c>
    </row>
    <row r="507" spans="1:11" ht="12.75" x14ac:dyDescent="0.2">
      <c r="A507" s="438">
        <v>2</v>
      </c>
      <c r="B507" s="437">
        <v>7</v>
      </c>
      <c r="C507" s="437">
        <v>2</v>
      </c>
      <c r="D507" s="437">
        <v>1</v>
      </c>
      <c r="E507" s="437" t="s">
        <v>309</v>
      </c>
      <c r="F507" s="436" t="s">
        <v>300</v>
      </c>
      <c r="G507" s="435"/>
      <c r="H507" s="435"/>
      <c r="I507" s="435"/>
      <c r="J507" s="385">
        <f>SUBTOTAL(9,G507:I507)</f>
        <v>0</v>
      </c>
      <c r="K507" s="434">
        <f>IFERROR(J507/$J$18*100,"0.00")</f>
        <v>0</v>
      </c>
    </row>
    <row r="508" spans="1:11" ht="12.75" x14ac:dyDescent="0.2">
      <c r="A508" s="433">
        <v>2</v>
      </c>
      <c r="B508" s="432">
        <v>7</v>
      </c>
      <c r="C508" s="432">
        <v>2</v>
      </c>
      <c r="D508" s="432">
        <v>2</v>
      </c>
      <c r="E508" s="432"/>
      <c r="F508" s="431" t="s">
        <v>301</v>
      </c>
      <c r="G508" s="430">
        <f>+G509</f>
        <v>0</v>
      </c>
      <c r="H508" s="430">
        <f>+H509</f>
        <v>0</v>
      </c>
      <c r="I508" s="430">
        <f>+I509</f>
        <v>0</v>
      </c>
      <c r="J508" s="430">
        <f>+J509</f>
        <v>0</v>
      </c>
      <c r="K508" s="429">
        <f>+K509</f>
        <v>0</v>
      </c>
    </row>
    <row r="509" spans="1:11" ht="12.75" x14ac:dyDescent="0.2">
      <c r="A509" s="438">
        <v>2</v>
      </c>
      <c r="B509" s="437">
        <v>7</v>
      </c>
      <c r="C509" s="437">
        <v>2</v>
      </c>
      <c r="D509" s="437">
        <v>2</v>
      </c>
      <c r="E509" s="437" t="s">
        <v>309</v>
      </c>
      <c r="F509" s="436" t="s">
        <v>301</v>
      </c>
      <c r="G509" s="435"/>
      <c r="H509" s="435"/>
      <c r="I509" s="435"/>
      <c r="J509" s="385">
        <f>SUBTOTAL(9,G509:I509)</f>
        <v>0</v>
      </c>
      <c r="K509" s="434">
        <f>IFERROR(J509/$J$18*100,"0.00")</f>
        <v>0</v>
      </c>
    </row>
    <row r="510" spans="1:11" ht="12.75" x14ac:dyDescent="0.2">
      <c r="A510" s="433">
        <v>2</v>
      </c>
      <c r="B510" s="432">
        <v>7</v>
      </c>
      <c r="C510" s="432">
        <v>2</v>
      </c>
      <c r="D510" s="432">
        <v>3</v>
      </c>
      <c r="E510" s="432"/>
      <c r="F510" s="431" t="s">
        <v>302</v>
      </c>
      <c r="G510" s="430">
        <f>+G511</f>
        <v>0</v>
      </c>
      <c r="H510" s="430">
        <f>+H511</f>
        <v>0</v>
      </c>
      <c r="I510" s="430">
        <f>+I511</f>
        <v>0</v>
      </c>
      <c r="J510" s="430">
        <f>+J511</f>
        <v>0</v>
      </c>
      <c r="K510" s="429">
        <f>+K511</f>
        <v>0</v>
      </c>
    </row>
    <row r="511" spans="1:11" ht="12.75" x14ac:dyDescent="0.2">
      <c r="A511" s="438">
        <v>2</v>
      </c>
      <c r="B511" s="437">
        <v>7</v>
      </c>
      <c r="C511" s="437">
        <v>2</v>
      </c>
      <c r="D511" s="437">
        <v>3</v>
      </c>
      <c r="E511" s="437" t="s">
        <v>309</v>
      </c>
      <c r="F511" s="436" t="s">
        <v>302</v>
      </c>
      <c r="G511" s="435"/>
      <c r="H511" s="435"/>
      <c r="I511" s="435"/>
      <c r="J511" s="385">
        <f>SUBTOTAL(9,G511:I511)</f>
        <v>0</v>
      </c>
      <c r="K511" s="434">
        <f>IFERROR(J511/$J$18*100,"0.00")</f>
        <v>0</v>
      </c>
    </row>
    <row r="512" spans="1:11" ht="12.75" x14ac:dyDescent="0.2">
      <c r="A512" s="433">
        <v>2</v>
      </c>
      <c r="B512" s="432">
        <v>7</v>
      </c>
      <c r="C512" s="432">
        <v>2</v>
      </c>
      <c r="D512" s="432">
        <v>4</v>
      </c>
      <c r="E512" s="432"/>
      <c r="F512" s="431" t="s">
        <v>303</v>
      </c>
      <c r="G512" s="430">
        <f>+G513</f>
        <v>0</v>
      </c>
      <c r="H512" s="430">
        <f>+H513</f>
        <v>0</v>
      </c>
      <c r="I512" s="430">
        <f>+I513</f>
        <v>0</v>
      </c>
      <c r="J512" s="430">
        <f>+J513</f>
        <v>0</v>
      </c>
      <c r="K512" s="429">
        <f>+K513</f>
        <v>0</v>
      </c>
    </row>
    <row r="513" spans="1:11" ht="12.75" x14ac:dyDescent="0.2">
      <c r="A513" s="438">
        <v>2</v>
      </c>
      <c r="B513" s="437">
        <v>7</v>
      </c>
      <c r="C513" s="437">
        <v>2</v>
      </c>
      <c r="D513" s="437">
        <v>4</v>
      </c>
      <c r="E513" s="437" t="s">
        <v>309</v>
      </c>
      <c r="F513" s="436" t="s">
        <v>303</v>
      </c>
      <c r="G513" s="435"/>
      <c r="H513" s="435"/>
      <c r="I513" s="435"/>
      <c r="J513" s="385">
        <f>SUBTOTAL(9,G513:I513)</f>
        <v>0</v>
      </c>
      <c r="K513" s="434">
        <f>IFERROR(J513/$J$18*100,"0.00")</f>
        <v>0</v>
      </c>
    </row>
    <row r="514" spans="1:11" ht="12.75" x14ac:dyDescent="0.2">
      <c r="A514" s="433">
        <v>2</v>
      </c>
      <c r="B514" s="432">
        <v>7</v>
      </c>
      <c r="C514" s="432">
        <v>2</v>
      </c>
      <c r="D514" s="432">
        <v>7</v>
      </c>
      <c r="E514" s="432"/>
      <c r="F514" s="431" t="s">
        <v>304</v>
      </c>
      <c r="G514" s="430">
        <f>+G515</f>
        <v>0</v>
      </c>
      <c r="H514" s="430">
        <f>+H515</f>
        <v>0</v>
      </c>
      <c r="I514" s="430">
        <f>+I515</f>
        <v>0</v>
      </c>
      <c r="J514" s="430">
        <f>+J515</f>
        <v>0</v>
      </c>
      <c r="K514" s="429">
        <f>+K515</f>
        <v>0</v>
      </c>
    </row>
    <row r="515" spans="1:11" ht="12.75" x14ac:dyDescent="0.2">
      <c r="A515" s="438">
        <v>2</v>
      </c>
      <c r="B515" s="437">
        <v>7</v>
      </c>
      <c r="C515" s="437">
        <v>2</v>
      </c>
      <c r="D515" s="437">
        <v>7</v>
      </c>
      <c r="E515" s="437" t="s">
        <v>309</v>
      </c>
      <c r="F515" s="436" t="s">
        <v>304</v>
      </c>
      <c r="G515" s="435"/>
      <c r="H515" s="435"/>
      <c r="I515" s="435"/>
      <c r="J515" s="385">
        <f>SUBTOTAL(9,G515:I515)</f>
        <v>0</v>
      </c>
      <c r="K515" s="434">
        <f>IFERROR(J515/$J$18*100,"0.00")</f>
        <v>0</v>
      </c>
    </row>
    <row r="516" spans="1:11" ht="12.75" x14ac:dyDescent="0.2">
      <c r="A516" s="433">
        <v>2</v>
      </c>
      <c r="B516" s="432">
        <v>7</v>
      </c>
      <c r="C516" s="432">
        <v>2</v>
      </c>
      <c r="D516" s="432">
        <v>8</v>
      </c>
      <c r="E516" s="432"/>
      <c r="F516" s="431" t="s">
        <v>305</v>
      </c>
      <c r="G516" s="430">
        <f>+G517</f>
        <v>0</v>
      </c>
      <c r="H516" s="430">
        <f>+H517</f>
        <v>0</v>
      </c>
      <c r="I516" s="430">
        <f>+I517</f>
        <v>0</v>
      </c>
      <c r="J516" s="430">
        <f>+J517</f>
        <v>0</v>
      </c>
      <c r="K516" s="429">
        <f>+K517</f>
        <v>0</v>
      </c>
    </row>
    <row r="517" spans="1:11" ht="12.75" x14ac:dyDescent="0.2">
      <c r="A517" s="438">
        <v>2</v>
      </c>
      <c r="B517" s="437">
        <v>7</v>
      </c>
      <c r="C517" s="437">
        <v>2</v>
      </c>
      <c r="D517" s="437">
        <v>8</v>
      </c>
      <c r="E517" s="437" t="s">
        <v>309</v>
      </c>
      <c r="F517" s="436" t="s">
        <v>305</v>
      </c>
      <c r="G517" s="435"/>
      <c r="H517" s="435"/>
      <c r="I517" s="435"/>
      <c r="J517" s="385">
        <f>SUBTOTAL(9,G517:I517)</f>
        <v>0</v>
      </c>
      <c r="K517" s="434">
        <f>IFERROR(J517/$J$18*100,"0.00")</f>
        <v>0</v>
      </c>
    </row>
    <row r="518" spans="1:11" ht="12.75" x14ac:dyDescent="0.2">
      <c r="A518" s="443">
        <v>2</v>
      </c>
      <c r="B518" s="442">
        <v>7</v>
      </c>
      <c r="C518" s="442">
        <v>3</v>
      </c>
      <c r="D518" s="442"/>
      <c r="E518" s="442"/>
      <c r="F518" s="441" t="s">
        <v>306</v>
      </c>
      <c r="G518" s="440">
        <v>0</v>
      </c>
      <c r="H518" s="440">
        <f>H519+H521</f>
        <v>0</v>
      </c>
      <c r="I518" s="440">
        <v>0</v>
      </c>
      <c r="J518" s="440">
        <v>0</v>
      </c>
      <c r="K518" s="439">
        <v>0</v>
      </c>
    </row>
    <row r="519" spans="1:11" ht="12.75" x14ac:dyDescent="0.2">
      <c r="A519" s="433">
        <v>2</v>
      </c>
      <c r="B519" s="432">
        <v>7</v>
      </c>
      <c r="C519" s="432">
        <v>3</v>
      </c>
      <c r="D519" s="432">
        <v>1</v>
      </c>
      <c r="E519" s="432"/>
      <c r="F519" s="431" t="s">
        <v>307</v>
      </c>
      <c r="G519" s="430">
        <f>+G520</f>
        <v>0</v>
      </c>
      <c r="H519" s="430">
        <f>+H520</f>
        <v>0</v>
      </c>
      <c r="I519" s="430">
        <f>+I520</f>
        <v>0</v>
      </c>
      <c r="J519" s="430">
        <f>+J520</f>
        <v>0</v>
      </c>
      <c r="K519" s="429">
        <f>+K520</f>
        <v>0</v>
      </c>
    </row>
    <row r="520" spans="1:11" ht="12.75" x14ac:dyDescent="0.2">
      <c r="A520" s="438">
        <v>2</v>
      </c>
      <c r="B520" s="437">
        <v>7</v>
      </c>
      <c r="C520" s="437">
        <v>3</v>
      </c>
      <c r="D520" s="437">
        <v>1</v>
      </c>
      <c r="E520" s="437" t="s">
        <v>309</v>
      </c>
      <c r="F520" s="436" t="s">
        <v>307</v>
      </c>
      <c r="G520" s="435"/>
      <c r="H520" s="435"/>
      <c r="I520" s="435"/>
      <c r="J520" s="385">
        <f>SUBTOTAL(9,G520:I520)</f>
        <v>0</v>
      </c>
      <c r="K520" s="434">
        <f>IFERROR(J520/$J$18*100,"0.00")</f>
        <v>0</v>
      </c>
    </row>
    <row r="521" spans="1:11" ht="12.75" x14ac:dyDescent="0.2">
      <c r="A521" s="433">
        <v>2</v>
      </c>
      <c r="B521" s="432">
        <v>7</v>
      </c>
      <c r="C521" s="432">
        <v>3</v>
      </c>
      <c r="D521" s="432">
        <v>2</v>
      </c>
      <c r="E521" s="432"/>
      <c r="F521" s="431" t="s">
        <v>308</v>
      </c>
      <c r="G521" s="430">
        <f>+G522</f>
        <v>0</v>
      </c>
      <c r="H521" s="430">
        <f>+H522</f>
        <v>0</v>
      </c>
      <c r="I521" s="430">
        <f>+I522</f>
        <v>0</v>
      </c>
      <c r="J521" s="430">
        <f>+J522</f>
        <v>0</v>
      </c>
      <c r="K521" s="429">
        <f>+K522</f>
        <v>0</v>
      </c>
    </row>
    <row r="522" spans="1:11" ht="12.75" x14ac:dyDescent="0.2">
      <c r="A522" s="428">
        <v>2</v>
      </c>
      <c r="B522" s="427">
        <v>7</v>
      </c>
      <c r="C522" s="427">
        <v>3</v>
      </c>
      <c r="D522" s="427">
        <v>2</v>
      </c>
      <c r="E522" s="427" t="s">
        <v>309</v>
      </c>
      <c r="F522" s="426" t="s">
        <v>308</v>
      </c>
      <c r="G522" s="425"/>
      <c r="H522" s="425"/>
      <c r="I522" s="425"/>
      <c r="J522" s="424">
        <f>SUBTOTAL(9,G522:I522)</f>
        <v>0</v>
      </c>
      <c r="K522" s="423">
        <f>IFERROR(J522/$J$18*100,"0.00")</f>
        <v>0</v>
      </c>
    </row>
    <row r="523" spans="1:11" s="17" customFormat="1" x14ac:dyDescent="0.3">
      <c r="A523" s="18"/>
      <c r="B523" s="18"/>
      <c r="C523" s="18"/>
      <c r="D523" s="18"/>
      <c r="E523" s="18"/>
      <c r="F523" s="18"/>
      <c r="G523" s="18"/>
      <c r="H523" s="18"/>
      <c r="I523" s="18"/>
      <c r="J523" s="18"/>
    </row>
    <row r="524" spans="1:11" s="17" customFormat="1" x14ac:dyDescent="0.3">
      <c r="A524" s="18"/>
      <c r="B524" s="18"/>
      <c r="C524" s="18"/>
      <c r="D524" s="18"/>
      <c r="E524" s="18"/>
      <c r="F524" s="18"/>
      <c r="G524" s="18"/>
      <c r="H524" s="18"/>
      <c r="I524" s="18"/>
      <c r="J524" s="18"/>
    </row>
    <row r="525" spans="1:11" s="17" customFormat="1" x14ac:dyDescent="0.3">
      <c r="A525" s="18"/>
      <c r="B525" s="18"/>
      <c r="C525" s="18"/>
      <c r="D525" s="18"/>
      <c r="E525" s="18"/>
      <c r="F525" s="18"/>
      <c r="G525" s="18"/>
      <c r="H525" s="18"/>
      <c r="I525" s="18"/>
      <c r="J525" s="18"/>
    </row>
    <row r="526" spans="1:11" s="17" customFormat="1" x14ac:dyDescent="0.3">
      <c r="A526" s="18"/>
      <c r="B526" s="18"/>
      <c r="C526" s="18"/>
      <c r="D526" s="18"/>
      <c r="E526" s="18"/>
      <c r="F526" s="18"/>
      <c r="G526" s="18"/>
      <c r="H526" s="18"/>
      <c r="I526" s="18"/>
      <c r="J526" s="18"/>
    </row>
    <row r="527" spans="1:11" s="17" customFormat="1" x14ac:dyDescent="0.3">
      <c r="A527" s="18"/>
      <c r="B527" s="18"/>
      <c r="C527" s="18"/>
      <c r="D527" s="18"/>
      <c r="E527" s="18"/>
      <c r="F527" s="18"/>
      <c r="G527" s="18"/>
      <c r="H527" s="18"/>
      <c r="I527" s="18"/>
      <c r="J527" s="18"/>
    </row>
    <row r="528" spans="1:11" s="17" customFormat="1" x14ac:dyDescent="0.3">
      <c r="A528" s="18"/>
      <c r="B528" s="18"/>
      <c r="C528" s="18"/>
      <c r="D528" s="18"/>
      <c r="E528" s="18"/>
      <c r="F528" s="18"/>
      <c r="G528" s="18"/>
      <c r="H528" s="18"/>
      <c r="I528" s="18"/>
      <c r="J528" s="18"/>
    </row>
    <row r="529" spans="1:10" s="17" customFormat="1" x14ac:dyDescent="0.3">
      <c r="A529" s="18"/>
      <c r="B529" s="18"/>
      <c r="C529" s="18"/>
      <c r="D529" s="18"/>
      <c r="E529" s="18"/>
      <c r="F529" s="18"/>
      <c r="G529" s="18"/>
      <c r="H529" s="18"/>
      <c r="I529" s="18"/>
      <c r="J529" s="18"/>
    </row>
    <row r="530" spans="1:10" s="17" customFormat="1" x14ac:dyDescent="0.3">
      <c r="A530" s="18"/>
      <c r="B530" s="18"/>
      <c r="C530" s="18"/>
      <c r="D530" s="18"/>
      <c r="E530" s="18"/>
      <c r="F530" s="18"/>
      <c r="G530" s="18"/>
      <c r="H530" s="18"/>
      <c r="I530" s="18"/>
      <c r="J530" s="18"/>
    </row>
    <row r="531" spans="1:10" s="17" customFormat="1" x14ac:dyDescent="0.3">
      <c r="A531" s="18"/>
      <c r="B531" s="18"/>
      <c r="C531" s="18"/>
      <c r="D531" s="18"/>
      <c r="E531" s="18"/>
      <c r="F531" s="18"/>
      <c r="G531" s="18"/>
      <c r="H531" s="18"/>
      <c r="I531" s="18"/>
      <c r="J531" s="18"/>
    </row>
    <row r="532" spans="1:10" s="17" customFormat="1" x14ac:dyDescent="0.3">
      <c r="A532" s="18"/>
      <c r="B532" s="18"/>
      <c r="C532" s="18"/>
      <c r="D532" s="18"/>
      <c r="E532" s="18"/>
      <c r="F532" s="18"/>
      <c r="G532" s="18"/>
      <c r="H532" s="18"/>
      <c r="I532" s="18"/>
      <c r="J532" s="18"/>
    </row>
    <row r="533" spans="1:10" s="17" customFormat="1" x14ac:dyDescent="0.3">
      <c r="A533" s="18"/>
      <c r="B533" s="18"/>
      <c r="C533" s="18"/>
      <c r="D533" s="18"/>
      <c r="E533" s="18"/>
      <c r="F533" s="18"/>
      <c r="G533" s="18"/>
      <c r="H533" s="18"/>
      <c r="I533" s="18"/>
      <c r="J533" s="18"/>
    </row>
    <row r="534" spans="1:10" s="17" customFormat="1" x14ac:dyDescent="0.3">
      <c r="A534" s="18"/>
      <c r="B534" s="18"/>
      <c r="C534" s="18"/>
      <c r="D534" s="18"/>
      <c r="E534" s="18"/>
      <c r="F534" s="18"/>
      <c r="G534" s="18"/>
      <c r="H534" s="18"/>
      <c r="I534" s="18"/>
      <c r="J534" s="18"/>
    </row>
    <row r="535" spans="1:10" s="17" customFormat="1" x14ac:dyDescent="0.3">
      <c r="A535" s="18"/>
      <c r="B535" s="18"/>
      <c r="C535" s="18"/>
      <c r="D535" s="18"/>
      <c r="E535" s="18"/>
      <c r="F535" s="18"/>
      <c r="G535" s="18"/>
      <c r="H535" s="18"/>
      <c r="I535" s="18"/>
      <c r="J535" s="18"/>
    </row>
    <row r="536" spans="1:10" s="17" customFormat="1" x14ac:dyDescent="0.3">
      <c r="A536" s="18"/>
      <c r="B536" s="18"/>
      <c r="C536" s="18"/>
      <c r="D536" s="18"/>
      <c r="E536" s="18"/>
      <c r="F536" s="18"/>
      <c r="G536" s="18"/>
      <c r="H536" s="18"/>
      <c r="I536" s="18"/>
      <c r="J536" s="18"/>
    </row>
    <row r="537" spans="1:10" s="17" customFormat="1" x14ac:dyDescent="0.3">
      <c r="A537" s="18"/>
      <c r="B537" s="18"/>
      <c r="C537" s="18"/>
      <c r="D537" s="18"/>
      <c r="E537" s="18"/>
      <c r="F537" s="18"/>
      <c r="G537" s="18"/>
      <c r="H537" s="18"/>
      <c r="I537" s="18"/>
      <c r="J537" s="18"/>
    </row>
    <row r="538" spans="1:10" s="17" customFormat="1" x14ac:dyDescent="0.3">
      <c r="A538" s="18"/>
      <c r="B538" s="18"/>
      <c r="C538" s="18"/>
      <c r="D538" s="18"/>
      <c r="E538" s="18"/>
      <c r="F538" s="18"/>
      <c r="G538" s="18"/>
      <c r="H538" s="18"/>
      <c r="I538" s="18"/>
      <c r="J538" s="18"/>
    </row>
    <row r="539" spans="1:10" s="17" customFormat="1" x14ac:dyDescent="0.3">
      <c r="A539" s="18"/>
      <c r="B539" s="18"/>
      <c r="C539" s="18"/>
      <c r="D539" s="18"/>
      <c r="E539" s="18"/>
      <c r="F539" s="18"/>
      <c r="G539" s="18"/>
      <c r="H539" s="18"/>
      <c r="I539" s="18"/>
      <c r="J539" s="18"/>
    </row>
    <row r="540" spans="1:10" s="17" customFormat="1" x14ac:dyDescent="0.3">
      <c r="A540" s="18"/>
      <c r="B540" s="18"/>
      <c r="C540" s="18"/>
      <c r="D540" s="18"/>
      <c r="E540" s="18"/>
      <c r="F540" s="18"/>
      <c r="G540" s="18"/>
      <c r="H540" s="18"/>
      <c r="I540" s="18"/>
      <c r="J540" s="18"/>
    </row>
    <row r="541" spans="1:10" s="17" customFormat="1" x14ac:dyDescent="0.3">
      <c r="A541" s="18"/>
      <c r="B541" s="18"/>
      <c r="C541" s="18"/>
      <c r="D541" s="18"/>
      <c r="E541" s="18"/>
      <c r="F541" s="18"/>
      <c r="G541" s="18"/>
      <c r="H541" s="18"/>
      <c r="I541" s="18"/>
      <c r="J541" s="18"/>
    </row>
    <row r="542" spans="1:10" s="17" customFormat="1" x14ac:dyDescent="0.3">
      <c r="A542" s="18"/>
      <c r="B542" s="18"/>
      <c r="C542" s="18"/>
      <c r="D542" s="18"/>
      <c r="E542" s="18"/>
      <c r="F542" s="18"/>
      <c r="G542" s="18"/>
      <c r="H542" s="18"/>
      <c r="I542" s="18"/>
      <c r="J542" s="18"/>
    </row>
    <row r="543" spans="1:10" s="17" customFormat="1" x14ac:dyDescent="0.3">
      <c r="A543" s="18"/>
      <c r="B543" s="18"/>
      <c r="C543" s="18"/>
      <c r="D543" s="18"/>
      <c r="E543" s="18"/>
      <c r="F543" s="18"/>
      <c r="G543" s="18"/>
      <c r="H543" s="18"/>
      <c r="I543" s="18"/>
      <c r="J543" s="18"/>
    </row>
    <row r="544" spans="1:10" s="17" customFormat="1" x14ac:dyDescent="0.3">
      <c r="A544" s="18"/>
      <c r="B544" s="18"/>
      <c r="C544" s="18"/>
      <c r="D544" s="18"/>
      <c r="E544" s="18"/>
      <c r="F544" s="18"/>
      <c r="G544" s="18"/>
      <c r="H544" s="18"/>
      <c r="I544" s="18"/>
      <c r="J544" s="18"/>
    </row>
    <row r="545" spans="1:10" s="17" customFormat="1" x14ac:dyDescent="0.3">
      <c r="A545" s="18"/>
      <c r="B545" s="18"/>
      <c r="C545" s="18"/>
      <c r="D545" s="18"/>
      <c r="E545" s="18"/>
      <c r="F545" s="18"/>
      <c r="G545" s="18"/>
      <c r="H545" s="18"/>
      <c r="I545" s="18"/>
      <c r="J545" s="18"/>
    </row>
    <row r="546" spans="1:10" s="17" customFormat="1" x14ac:dyDescent="0.3">
      <c r="A546" s="18"/>
      <c r="B546" s="18"/>
      <c r="C546" s="18"/>
      <c r="D546" s="18"/>
      <c r="E546" s="18"/>
      <c r="F546" s="18"/>
      <c r="G546" s="18"/>
      <c r="H546" s="18"/>
      <c r="I546" s="18"/>
      <c r="J546" s="18"/>
    </row>
    <row r="547" spans="1:10" s="17" customFormat="1" x14ac:dyDescent="0.3">
      <c r="A547" s="18"/>
      <c r="B547" s="18"/>
      <c r="C547" s="18"/>
      <c r="D547" s="18"/>
      <c r="E547" s="18"/>
      <c r="F547" s="18"/>
      <c r="G547" s="18"/>
      <c r="H547" s="18"/>
      <c r="I547" s="18"/>
      <c r="J547" s="18"/>
    </row>
    <row r="548" spans="1:10" s="17" customFormat="1" x14ac:dyDescent="0.3">
      <c r="A548" s="18"/>
      <c r="B548" s="18"/>
      <c r="C548" s="18"/>
      <c r="D548" s="18"/>
      <c r="E548" s="18"/>
      <c r="F548" s="18"/>
      <c r="G548" s="18"/>
      <c r="H548" s="18"/>
      <c r="I548" s="18"/>
      <c r="J548" s="18"/>
    </row>
    <row r="549" spans="1:10" s="17" customFormat="1" x14ac:dyDescent="0.3">
      <c r="A549" s="18"/>
      <c r="B549" s="18"/>
      <c r="C549" s="18"/>
      <c r="D549" s="18"/>
      <c r="E549" s="18"/>
      <c r="F549" s="18"/>
      <c r="G549" s="18"/>
      <c r="H549" s="18"/>
      <c r="I549" s="18"/>
      <c r="J549" s="18"/>
    </row>
    <row r="550" spans="1:10" s="17" customFormat="1" x14ac:dyDescent="0.3">
      <c r="A550" s="18"/>
      <c r="B550" s="18"/>
      <c r="C550" s="18"/>
      <c r="D550" s="18"/>
      <c r="E550" s="18"/>
      <c r="F550" s="18"/>
      <c r="G550" s="18"/>
      <c r="H550" s="18"/>
      <c r="I550" s="18"/>
      <c r="J550" s="18"/>
    </row>
    <row r="551" spans="1:10" s="17" customFormat="1" x14ac:dyDescent="0.3">
      <c r="A551" s="18"/>
      <c r="B551" s="18"/>
      <c r="C551" s="18"/>
      <c r="D551" s="18"/>
      <c r="E551" s="18"/>
      <c r="F551" s="18"/>
      <c r="G551" s="18"/>
      <c r="H551" s="18"/>
      <c r="I551" s="18"/>
      <c r="J551" s="18"/>
    </row>
    <row r="552" spans="1:10" s="17" customFormat="1" x14ac:dyDescent="0.3">
      <c r="A552" s="18"/>
      <c r="B552" s="18"/>
      <c r="C552" s="18"/>
      <c r="D552" s="18"/>
      <c r="E552" s="18"/>
      <c r="F552" s="18"/>
      <c r="G552" s="18"/>
      <c r="H552" s="18"/>
      <c r="I552" s="18"/>
      <c r="J552" s="18"/>
    </row>
    <row r="553" spans="1:10" s="17" customFormat="1" x14ac:dyDescent="0.3">
      <c r="A553" s="18"/>
      <c r="B553" s="18"/>
      <c r="C553" s="18"/>
      <c r="D553" s="18"/>
      <c r="E553" s="18"/>
      <c r="F553" s="18"/>
      <c r="G553" s="18"/>
      <c r="H553" s="18"/>
      <c r="I553" s="18"/>
      <c r="J553" s="18"/>
    </row>
    <row r="554" spans="1:10" s="17" customFormat="1" x14ac:dyDescent="0.3">
      <c r="A554" s="18"/>
      <c r="B554" s="18"/>
      <c r="C554" s="18"/>
      <c r="D554" s="18"/>
      <c r="E554" s="18"/>
      <c r="F554" s="18"/>
      <c r="G554" s="18"/>
      <c r="H554" s="18"/>
      <c r="I554" s="18"/>
      <c r="J554" s="18"/>
    </row>
    <row r="555" spans="1:10" s="17" customFormat="1" x14ac:dyDescent="0.3">
      <c r="A555" s="18"/>
      <c r="B555" s="18"/>
      <c r="C555" s="18"/>
      <c r="D555" s="18"/>
      <c r="E555" s="18"/>
      <c r="F555" s="18"/>
      <c r="G555" s="18"/>
      <c r="H555" s="18"/>
      <c r="I555" s="18"/>
      <c r="J555" s="18"/>
    </row>
    <row r="556" spans="1:10" s="17" customFormat="1" x14ac:dyDescent="0.3">
      <c r="A556" s="18"/>
      <c r="B556" s="18"/>
      <c r="C556" s="18"/>
      <c r="D556" s="18"/>
      <c r="E556" s="18"/>
      <c r="F556" s="18"/>
      <c r="G556" s="18"/>
      <c r="H556" s="18"/>
      <c r="I556" s="18"/>
      <c r="J556" s="18"/>
    </row>
    <row r="557" spans="1:10" s="17" customFormat="1" x14ac:dyDescent="0.3">
      <c r="A557" s="18"/>
      <c r="B557" s="18"/>
      <c r="C557" s="18"/>
      <c r="D557" s="18"/>
      <c r="E557" s="18"/>
      <c r="F557" s="18"/>
      <c r="G557" s="18"/>
      <c r="H557" s="18"/>
      <c r="I557" s="18"/>
      <c r="J557" s="18"/>
    </row>
    <row r="558" spans="1:10" s="17" customFormat="1" x14ac:dyDescent="0.3">
      <c r="A558" s="18"/>
      <c r="B558" s="18"/>
      <c r="C558" s="18"/>
      <c r="D558" s="18"/>
      <c r="E558" s="18"/>
      <c r="F558" s="18"/>
      <c r="G558" s="18"/>
      <c r="H558" s="18"/>
      <c r="I558" s="18"/>
      <c r="J558" s="18"/>
    </row>
    <row r="559" spans="1:10" s="17" customFormat="1" x14ac:dyDescent="0.3">
      <c r="A559" s="18"/>
      <c r="B559" s="18"/>
      <c r="C559" s="18"/>
      <c r="D559" s="18"/>
      <c r="E559" s="18"/>
      <c r="F559" s="18"/>
      <c r="G559" s="18"/>
      <c r="H559" s="18"/>
      <c r="I559" s="18"/>
      <c r="J559" s="18"/>
    </row>
    <row r="560" spans="1:10" s="17" customFormat="1" x14ac:dyDescent="0.3">
      <c r="A560" s="18"/>
      <c r="B560" s="18"/>
      <c r="C560" s="18"/>
      <c r="D560" s="18"/>
      <c r="E560" s="18"/>
      <c r="F560" s="18"/>
      <c r="G560" s="18"/>
      <c r="H560" s="18"/>
      <c r="I560" s="18"/>
      <c r="J560" s="18"/>
    </row>
    <row r="561" spans="1:10" s="17" customFormat="1" x14ac:dyDescent="0.3">
      <c r="A561" s="18"/>
      <c r="B561" s="18"/>
      <c r="C561" s="18"/>
      <c r="D561" s="18"/>
      <c r="E561" s="18"/>
      <c r="F561" s="18"/>
      <c r="G561" s="18"/>
      <c r="H561" s="18"/>
      <c r="I561" s="18"/>
      <c r="J561" s="18"/>
    </row>
    <row r="562" spans="1:10" s="17" customFormat="1" x14ac:dyDescent="0.3">
      <c r="A562" s="18"/>
      <c r="B562" s="18"/>
      <c r="C562" s="18"/>
      <c r="D562" s="18"/>
      <c r="E562" s="18"/>
      <c r="F562" s="18"/>
      <c r="G562" s="18"/>
      <c r="H562" s="18"/>
      <c r="I562" s="18"/>
      <c r="J562" s="18"/>
    </row>
    <row r="563" spans="1:10" s="17" customFormat="1" x14ac:dyDescent="0.3">
      <c r="A563" s="18"/>
      <c r="B563" s="18"/>
      <c r="C563" s="18"/>
      <c r="D563" s="18"/>
      <c r="E563" s="18"/>
      <c r="F563" s="18"/>
      <c r="G563" s="18"/>
      <c r="H563" s="18"/>
      <c r="I563" s="18"/>
      <c r="J563" s="18"/>
    </row>
    <row r="564" spans="1:10" s="17" customFormat="1" x14ac:dyDescent="0.3">
      <c r="A564" s="18"/>
      <c r="B564" s="18"/>
      <c r="C564" s="18"/>
      <c r="D564" s="18"/>
      <c r="E564" s="18"/>
      <c r="F564" s="18"/>
      <c r="G564" s="18"/>
      <c r="H564" s="18"/>
      <c r="I564" s="18"/>
      <c r="J564" s="18"/>
    </row>
    <row r="565" spans="1:10" s="17" customFormat="1" x14ac:dyDescent="0.3">
      <c r="A565" s="18"/>
      <c r="B565" s="18"/>
      <c r="C565" s="18"/>
      <c r="D565" s="18"/>
      <c r="E565" s="18"/>
      <c r="F565" s="18"/>
      <c r="G565" s="18"/>
      <c r="H565" s="18"/>
      <c r="I565" s="18"/>
      <c r="J565" s="18"/>
    </row>
    <row r="566" spans="1:10" s="17" customFormat="1" x14ac:dyDescent="0.3">
      <c r="A566" s="18"/>
      <c r="B566" s="18"/>
      <c r="C566" s="18"/>
      <c r="D566" s="18"/>
      <c r="E566" s="18"/>
      <c r="F566" s="18"/>
      <c r="G566" s="18"/>
      <c r="H566" s="18"/>
      <c r="I566" s="18"/>
      <c r="J566" s="18"/>
    </row>
    <row r="567" spans="1:10" s="17" customFormat="1" x14ac:dyDescent="0.3">
      <c r="A567" s="18"/>
      <c r="B567" s="18"/>
      <c r="C567" s="18"/>
      <c r="D567" s="18"/>
      <c r="E567" s="18"/>
      <c r="F567" s="18"/>
      <c r="G567" s="18"/>
      <c r="H567" s="18"/>
      <c r="I567" s="18"/>
      <c r="J567" s="18"/>
    </row>
    <row r="568" spans="1:10" s="17" customFormat="1" x14ac:dyDescent="0.3">
      <c r="A568" s="18"/>
      <c r="B568" s="18"/>
      <c r="C568" s="18"/>
      <c r="D568" s="18"/>
      <c r="E568" s="18"/>
      <c r="F568" s="18"/>
      <c r="G568" s="18"/>
      <c r="H568" s="18"/>
      <c r="I568" s="18"/>
      <c r="J568" s="18"/>
    </row>
    <row r="569" spans="1:10" s="17" customFormat="1" x14ac:dyDescent="0.3">
      <c r="A569" s="18"/>
      <c r="B569" s="18"/>
      <c r="C569" s="18"/>
      <c r="D569" s="18"/>
      <c r="E569" s="18"/>
      <c r="F569" s="18"/>
      <c r="G569" s="18"/>
      <c r="H569" s="18"/>
      <c r="I569" s="18"/>
      <c r="J569" s="18"/>
    </row>
    <row r="570" spans="1:10" s="17" customFormat="1" x14ac:dyDescent="0.3">
      <c r="A570" s="18"/>
      <c r="B570" s="18"/>
      <c r="C570" s="18"/>
      <c r="D570" s="18"/>
      <c r="E570" s="18"/>
      <c r="F570" s="18"/>
      <c r="G570" s="18"/>
      <c r="H570" s="18"/>
      <c r="I570" s="18"/>
      <c r="J570" s="18"/>
    </row>
    <row r="571" spans="1:10" s="17" customFormat="1" x14ac:dyDescent="0.3">
      <c r="A571" s="18"/>
      <c r="B571" s="18"/>
      <c r="C571" s="18"/>
      <c r="D571" s="18"/>
      <c r="E571" s="18"/>
      <c r="F571" s="18"/>
      <c r="G571" s="18"/>
      <c r="H571" s="18"/>
      <c r="I571" s="18"/>
      <c r="J571" s="18"/>
    </row>
    <row r="572" spans="1:10" s="17" customFormat="1" x14ac:dyDescent="0.3">
      <c r="A572" s="18"/>
      <c r="B572" s="18"/>
      <c r="C572" s="18"/>
      <c r="D572" s="18"/>
      <c r="E572" s="18"/>
      <c r="F572" s="18"/>
      <c r="G572" s="18"/>
      <c r="H572" s="18"/>
      <c r="I572" s="18"/>
      <c r="J572" s="18"/>
    </row>
    <row r="573" spans="1:10" s="17" customFormat="1" x14ac:dyDescent="0.3">
      <c r="A573" s="18"/>
      <c r="B573" s="18"/>
      <c r="C573" s="18"/>
      <c r="D573" s="18"/>
      <c r="E573" s="18"/>
      <c r="F573" s="18"/>
      <c r="G573" s="18"/>
      <c r="H573" s="18"/>
      <c r="I573" s="18"/>
      <c r="J573" s="18"/>
    </row>
    <row r="574" spans="1:10" s="17" customFormat="1" x14ac:dyDescent="0.3">
      <c r="A574" s="18"/>
      <c r="B574" s="18"/>
      <c r="C574" s="18"/>
      <c r="D574" s="18"/>
      <c r="E574" s="18"/>
      <c r="F574" s="18"/>
      <c r="G574" s="18"/>
      <c r="H574" s="18"/>
      <c r="I574" s="18"/>
      <c r="J574" s="18"/>
    </row>
    <row r="575" spans="1:10" s="17" customFormat="1" x14ac:dyDescent="0.3">
      <c r="A575" s="18"/>
      <c r="B575" s="18"/>
      <c r="C575" s="18"/>
      <c r="D575" s="18"/>
      <c r="E575" s="18"/>
      <c r="F575" s="18"/>
      <c r="G575" s="18"/>
      <c r="H575" s="18"/>
      <c r="I575" s="18"/>
      <c r="J575" s="18"/>
    </row>
    <row r="576" spans="1:10" s="17" customFormat="1" x14ac:dyDescent="0.3">
      <c r="A576" s="18"/>
      <c r="B576" s="18"/>
      <c r="C576" s="18"/>
      <c r="D576" s="18"/>
      <c r="E576" s="18"/>
      <c r="F576" s="18"/>
      <c r="G576" s="18"/>
      <c r="H576" s="18"/>
      <c r="I576" s="18"/>
      <c r="J576" s="18"/>
    </row>
    <row r="577" spans="1:10" s="17" customFormat="1" x14ac:dyDescent="0.3">
      <c r="A577" s="18"/>
      <c r="B577" s="18"/>
      <c r="C577" s="18"/>
      <c r="D577" s="18"/>
      <c r="E577" s="18"/>
      <c r="F577" s="18"/>
      <c r="G577" s="18"/>
      <c r="H577" s="18"/>
      <c r="I577" s="18"/>
      <c r="J577" s="18"/>
    </row>
    <row r="578" spans="1:10" s="17" customFormat="1" x14ac:dyDescent="0.3">
      <c r="A578" s="18"/>
      <c r="B578" s="18"/>
      <c r="C578" s="18"/>
      <c r="D578" s="18"/>
      <c r="E578" s="18"/>
      <c r="F578" s="18"/>
      <c r="G578" s="18"/>
      <c r="H578" s="18"/>
      <c r="I578" s="18"/>
      <c r="J578" s="18"/>
    </row>
    <row r="579" spans="1:10" s="17" customFormat="1" x14ac:dyDescent="0.3">
      <c r="A579" s="18"/>
      <c r="B579" s="18"/>
      <c r="C579" s="18"/>
      <c r="D579" s="18"/>
      <c r="E579" s="18"/>
      <c r="F579" s="18"/>
      <c r="G579" s="18"/>
      <c r="H579" s="18"/>
      <c r="I579" s="18"/>
      <c r="J579" s="18"/>
    </row>
    <row r="580" spans="1:10" s="17" customFormat="1" x14ac:dyDescent="0.3">
      <c r="A580" s="18"/>
      <c r="B580" s="18"/>
      <c r="C580" s="18"/>
      <c r="D580" s="18"/>
      <c r="E580" s="18"/>
      <c r="F580" s="18"/>
      <c r="G580" s="18"/>
      <c r="H580" s="18"/>
      <c r="I580" s="18"/>
      <c r="J580" s="18"/>
    </row>
    <row r="581" spans="1:10" s="17" customFormat="1" x14ac:dyDescent="0.3">
      <c r="A581" s="18"/>
      <c r="B581" s="18"/>
      <c r="C581" s="18"/>
      <c r="D581" s="18"/>
      <c r="E581" s="18"/>
      <c r="F581" s="18"/>
      <c r="G581" s="18"/>
      <c r="H581" s="18"/>
      <c r="I581" s="18"/>
      <c r="J581" s="18"/>
    </row>
    <row r="582" spans="1:10" s="17" customFormat="1" x14ac:dyDescent="0.3">
      <c r="A582" s="18"/>
      <c r="B582" s="18"/>
      <c r="C582" s="18"/>
      <c r="D582" s="18"/>
      <c r="E582" s="18"/>
      <c r="F582" s="18"/>
      <c r="G582" s="18"/>
      <c r="H582" s="18"/>
      <c r="I582" s="18"/>
      <c r="J582" s="18"/>
    </row>
    <row r="583" spans="1:10" s="17" customFormat="1" x14ac:dyDescent="0.3">
      <c r="A583" s="18"/>
      <c r="B583" s="18"/>
      <c r="C583" s="18"/>
      <c r="D583" s="18"/>
      <c r="E583" s="18"/>
      <c r="F583" s="18"/>
      <c r="G583" s="18"/>
      <c r="H583" s="18"/>
      <c r="I583" s="18"/>
      <c r="J583" s="18"/>
    </row>
    <row r="584" spans="1:10" s="17" customFormat="1" x14ac:dyDescent="0.3">
      <c r="A584" s="18"/>
      <c r="B584" s="18"/>
      <c r="C584" s="18"/>
      <c r="D584" s="18"/>
      <c r="E584" s="18"/>
      <c r="F584" s="18"/>
      <c r="G584" s="18"/>
      <c r="H584" s="18"/>
      <c r="I584" s="18"/>
      <c r="J584" s="18"/>
    </row>
    <row r="585" spans="1:10" s="17" customFormat="1" x14ac:dyDescent="0.3">
      <c r="A585" s="18"/>
      <c r="B585" s="18"/>
      <c r="C585" s="18"/>
      <c r="D585" s="18"/>
      <c r="E585" s="18"/>
      <c r="F585" s="18"/>
      <c r="G585" s="18"/>
      <c r="H585" s="18"/>
      <c r="I585" s="18"/>
      <c r="J585" s="18"/>
    </row>
    <row r="586" spans="1:10" s="17" customFormat="1" x14ac:dyDescent="0.3">
      <c r="A586" s="18"/>
      <c r="B586" s="18"/>
      <c r="C586" s="18"/>
      <c r="D586" s="18"/>
      <c r="E586" s="18"/>
      <c r="F586" s="18"/>
      <c r="G586" s="18"/>
      <c r="H586" s="18"/>
      <c r="I586" s="18"/>
      <c r="J586" s="18"/>
    </row>
    <row r="587" spans="1:10" s="17" customFormat="1" x14ac:dyDescent="0.3">
      <c r="A587" s="18"/>
      <c r="B587" s="18"/>
      <c r="C587" s="18"/>
      <c r="D587" s="18"/>
      <c r="E587" s="18"/>
      <c r="F587" s="18"/>
      <c r="G587" s="18"/>
      <c r="H587" s="18"/>
      <c r="I587" s="18"/>
      <c r="J587" s="18"/>
    </row>
    <row r="588" spans="1:10" s="17" customFormat="1" x14ac:dyDescent="0.3">
      <c r="A588" s="18"/>
      <c r="B588" s="18"/>
      <c r="C588" s="18"/>
      <c r="D588" s="18"/>
      <c r="E588" s="18"/>
      <c r="F588" s="18"/>
      <c r="G588" s="18"/>
      <c r="H588" s="18"/>
      <c r="I588" s="18"/>
      <c r="J588" s="18"/>
    </row>
    <row r="589" spans="1:10" s="17" customFormat="1" x14ac:dyDescent="0.3">
      <c r="A589" s="18"/>
      <c r="B589" s="18"/>
      <c r="C589" s="18"/>
      <c r="D589" s="18"/>
      <c r="E589" s="18"/>
      <c r="F589" s="18"/>
      <c r="G589" s="18"/>
      <c r="H589" s="18"/>
      <c r="I589" s="18"/>
      <c r="J589" s="18"/>
    </row>
    <row r="590" spans="1:10" s="17" customFormat="1" x14ac:dyDescent="0.3">
      <c r="A590" s="18"/>
      <c r="B590" s="18"/>
      <c r="C590" s="18"/>
      <c r="D590" s="18"/>
      <c r="E590" s="18"/>
      <c r="F590" s="18"/>
      <c r="G590" s="18"/>
      <c r="H590" s="18"/>
      <c r="I590" s="18"/>
      <c r="J590" s="18"/>
    </row>
    <row r="591" spans="1:10" s="17" customFormat="1" x14ac:dyDescent="0.3">
      <c r="A591" s="18"/>
      <c r="B591" s="18"/>
      <c r="C591" s="18"/>
      <c r="D591" s="18"/>
      <c r="E591" s="18"/>
      <c r="F591" s="18"/>
      <c r="G591" s="18"/>
      <c r="H591" s="18"/>
      <c r="I591" s="18"/>
      <c r="J591" s="18"/>
    </row>
    <row r="592" spans="1:10" s="17" customFormat="1" x14ac:dyDescent="0.3">
      <c r="A592" s="18"/>
      <c r="B592" s="18"/>
      <c r="C592" s="18"/>
      <c r="D592" s="18"/>
      <c r="E592" s="18"/>
      <c r="F592" s="18"/>
      <c r="G592" s="18"/>
      <c r="H592" s="18"/>
      <c r="I592" s="18"/>
      <c r="J592" s="18"/>
    </row>
    <row r="593" spans="1:10" s="17" customFormat="1" x14ac:dyDescent="0.3">
      <c r="A593" s="18"/>
      <c r="B593" s="18"/>
      <c r="C593" s="18"/>
      <c r="D593" s="18"/>
      <c r="E593" s="18"/>
      <c r="F593" s="18"/>
      <c r="G593" s="18"/>
      <c r="H593" s="18"/>
      <c r="I593" s="18"/>
      <c r="J593" s="18"/>
    </row>
    <row r="594" spans="1:10" s="17" customFormat="1" x14ac:dyDescent="0.3">
      <c r="A594" s="18"/>
      <c r="B594" s="18"/>
      <c r="C594" s="18"/>
      <c r="D594" s="18"/>
      <c r="E594" s="18"/>
      <c r="F594" s="18"/>
      <c r="G594" s="18"/>
      <c r="H594" s="18"/>
      <c r="I594" s="18"/>
      <c r="J594" s="18"/>
    </row>
    <row r="595" spans="1:10" s="17" customFormat="1" x14ac:dyDescent="0.3">
      <c r="A595" s="18"/>
      <c r="B595" s="18"/>
      <c r="C595" s="18"/>
      <c r="D595" s="18"/>
      <c r="E595" s="18"/>
      <c r="F595" s="18"/>
      <c r="G595" s="18"/>
      <c r="H595" s="18"/>
      <c r="I595" s="18"/>
      <c r="J595" s="18"/>
    </row>
    <row r="596" spans="1:10" s="17" customFormat="1" x14ac:dyDescent="0.3">
      <c r="A596" s="18"/>
      <c r="B596" s="18"/>
      <c r="C596" s="18"/>
      <c r="D596" s="18"/>
      <c r="E596" s="18"/>
      <c r="F596" s="18"/>
      <c r="G596" s="18"/>
      <c r="H596" s="18"/>
      <c r="I596" s="18"/>
      <c r="J596" s="18"/>
    </row>
    <row r="597" spans="1:10" s="17" customFormat="1" x14ac:dyDescent="0.3">
      <c r="A597" s="18"/>
      <c r="B597" s="18"/>
      <c r="C597" s="18"/>
      <c r="D597" s="18"/>
      <c r="E597" s="18"/>
      <c r="F597" s="18"/>
      <c r="G597" s="18"/>
      <c r="H597" s="18"/>
      <c r="I597" s="18"/>
      <c r="J597" s="18"/>
    </row>
    <row r="598" spans="1:10" s="17" customFormat="1" x14ac:dyDescent="0.3">
      <c r="A598" s="18"/>
      <c r="B598" s="18"/>
      <c r="C598" s="18"/>
      <c r="D598" s="18"/>
      <c r="E598" s="18"/>
      <c r="F598" s="18"/>
      <c r="G598" s="18"/>
      <c r="H598" s="18"/>
      <c r="I598" s="18"/>
      <c r="J598" s="18"/>
    </row>
    <row r="599" spans="1:10" s="17" customFormat="1" x14ac:dyDescent="0.3">
      <c r="A599" s="18"/>
      <c r="B599" s="18"/>
      <c r="C599" s="18"/>
      <c r="D599" s="18"/>
      <c r="E599" s="18"/>
      <c r="F599" s="18"/>
      <c r="G599" s="18"/>
      <c r="H599" s="18"/>
      <c r="I599" s="18"/>
      <c r="J599" s="18"/>
    </row>
    <row r="600" spans="1:10" s="17" customFormat="1" x14ac:dyDescent="0.3">
      <c r="A600" s="18"/>
      <c r="B600" s="18"/>
      <c r="C600" s="18"/>
      <c r="D600" s="18"/>
      <c r="E600" s="18"/>
      <c r="F600" s="18"/>
      <c r="G600" s="18"/>
      <c r="H600" s="18"/>
      <c r="I600" s="18"/>
      <c r="J600" s="18"/>
    </row>
    <row r="601" spans="1:10" s="17" customFormat="1" x14ac:dyDescent="0.3">
      <c r="A601" s="18"/>
      <c r="B601" s="18"/>
      <c r="C601" s="18"/>
      <c r="D601" s="18"/>
      <c r="E601" s="18"/>
      <c r="F601" s="18"/>
      <c r="G601" s="18"/>
      <c r="H601" s="18"/>
      <c r="I601" s="18"/>
      <c r="J601" s="18"/>
    </row>
    <row r="602" spans="1:10" s="17" customFormat="1" x14ac:dyDescent="0.3">
      <c r="A602" s="18"/>
      <c r="B602" s="18"/>
      <c r="C602" s="18"/>
      <c r="D602" s="18"/>
      <c r="E602" s="18"/>
      <c r="F602" s="18"/>
      <c r="G602" s="18"/>
      <c r="H602" s="18"/>
      <c r="I602" s="18"/>
      <c r="J602" s="18"/>
    </row>
    <row r="603" spans="1:10" s="17" customFormat="1" x14ac:dyDescent="0.3">
      <c r="A603" s="18"/>
      <c r="B603" s="18"/>
      <c r="C603" s="18"/>
      <c r="D603" s="18"/>
      <c r="E603" s="18"/>
      <c r="F603" s="18"/>
      <c r="G603" s="18"/>
      <c r="H603" s="18"/>
      <c r="I603" s="18"/>
      <c r="J603" s="18"/>
    </row>
    <row r="604" spans="1:10" s="17" customFormat="1" x14ac:dyDescent="0.3">
      <c r="A604" s="18"/>
      <c r="B604" s="18"/>
      <c r="C604" s="18"/>
      <c r="D604" s="18"/>
      <c r="E604" s="18"/>
      <c r="F604" s="18"/>
      <c r="G604" s="18"/>
      <c r="H604" s="18"/>
      <c r="I604" s="18"/>
      <c r="J604" s="18"/>
    </row>
    <row r="605" spans="1:10" s="17" customFormat="1" x14ac:dyDescent="0.3">
      <c r="A605" s="18"/>
      <c r="B605" s="18"/>
      <c r="C605" s="18"/>
      <c r="D605" s="18"/>
      <c r="E605" s="18"/>
      <c r="F605" s="18"/>
      <c r="G605" s="18"/>
      <c r="H605" s="18"/>
      <c r="I605" s="18"/>
      <c r="J605" s="18"/>
    </row>
    <row r="606" spans="1:10" s="17" customFormat="1" x14ac:dyDescent="0.3">
      <c r="A606" s="18"/>
      <c r="B606" s="18"/>
      <c r="C606" s="18"/>
      <c r="D606" s="18"/>
      <c r="E606" s="18"/>
      <c r="F606" s="18"/>
      <c r="G606" s="18"/>
      <c r="H606" s="18"/>
      <c r="I606" s="18"/>
      <c r="J606" s="18"/>
    </row>
    <row r="607" spans="1:10" s="17" customFormat="1" x14ac:dyDescent="0.3">
      <c r="A607" s="18"/>
      <c r="B607" s="18"/>
      <c r="C607" s="18"/>
      <c r="D607" s="18"/>
      <c r="E607" s="18"/>
      <c r="F607" s="18"/>
      <c r="G607" s="18"/>
      <c r="H607" s="18"/>
      <c r="I607" s="18"/>
      <c r="J607" s="18"/>
    </row>
    <row r="608" spans="1:10" s="17" customFormat="1" x14ac:dyDescent="0.3">
      <c r="A608" s="18"/>
      <c r="B608" s="18"/>
      <c r="C608" s="18"/>
      <c r="D608" s="18"/>
      <c r="E608" s="18"/>
      <c r="F608" s="18"/>
      <c r="G608" s="18"/>
      <c r="H608" s="18"/>
      <c r="I608" s="18"/>
      <c r="J608" s="18"/>
    </row>
    <row r="609" spans="1:10" s="17" customFormat="1" x14ac:dyDescent="0.3">
      <c r="A609" s="18"/>
      <c r="B609" s="18"/>
      <c r="C609" s="18"/>
      <c r="D609" s="18"/>
      <c r="E609" s="18"/>
      <c r="F609" s="18"/>
      <c r="G609" s="18"/>
      <c r="H609" s="18"/>
      <c r="I609" s="18"/>
      <c r="J609" s="18"/>
    </row>
    <row r="610" spans="1:10" s="17" customFormat="1" x14ac:dyDescent="0.3">
      <c r="A610" s="18"/>
      <c r="B610" s="18"/>
      <c r="C610" s="18"/>
      <c r="D610" s="18"/>
      <c r="E610" s="18"/>
      <c r="F610" s="18"/>
      <c r="G610" s="18"/>
      <c r="H610" s="18"/>
      <c r="I610" s="18"/>
      <c r="J610" s="18"/>
    </row>
    <row r="611" spans="1:10" s="17" customFormat="1" x14ac:dyDescent="0.3">
      <c r="A611" s="18"/>
      <c r="B611" s="18"/>
      <c r="C611" s="18"/>
      <c r="D611" s="18"/>
      <c r="E611" s="18"/>
      <c r="F611" s="18"/>
      <c r="G611" s="18"/>
      <c r="H611" s="18"/>
      <c r="I611" s="18"/>
      <c r="J611" s="18"/>
    </row>
    <row r="612" spans="1:10" s="17" customFormat="1" x14ac:dyDescent="0.3">
      <c r="A612" s="18"/>
      <c r="B612" s="18"/>
      <c r="C612" s="18"/>
      <c r="D612" s="18"/>
      <c r="E612" s="18"/>
      <c r="F612" s="18"/>
      <c r="G612" s="18"/>
      <c r="H612" s="18"/>
      <c r="I612" s="18"/>
      <c r="J612" s="18"/>
    </row>
    <row r="613" spans="1:10" s="17" customFormat="1" x14ac:dyDescent="0.3">
      <c r="A613" s="18"/>
      <c r="B613" s="18"/>
      <c r="C613" s="18"/>
      <c r="D613" s="18"/>
      <c r="E613" s="18"/>
      <c r="F613" s="18"/>
      <c r="G613" s="18"/>
      <c r="H613" s="18"/>
      <c r="I613" s="18"/>
      <c r="J613" s="18"/>
    </row>
    <row r="614" spans="1:10" s="17" customFormat="1" x14ac:dyDescent="0.3">
      <c r="A614" s="18"/>
      <c r="B614" s="18"/>
      <c r="C614" s="18"/>
      <c r="D614" s="18"/>
      <c r="E614" s="18"/>
      <c r="F614" s="18"/>
      <c r="G614" s="18"/>
      <c r="H614" s="18"/>
      <c r="I614" s="18"/>
      <c r="J614" s="18"/>
    </row>
    <row r="615" spans="1:10" s="17" customFormat="1" x14ac:dyDescent="0.3">
      <c r="A615" s="18"/>
      <c r="B615" s="18"/>
      <c r="C615" s="18"/>
      <c r="D615" s="18"/>
      <c r="E615" s="18"/>
      <c r="F615" s="18"/>
      <c r="G615" s="18"/>
      <c r="H615" s="18"/>
      <c r="I615" s="18"/>
      <c r="J615" s="18"/>
    </row>
    <row r="616" spans="1:10" s="17" customFormat="1" x14ac:dyDescent="0.3">
      <c r="A616" s="18"/>
      <c r="B616" s="18"/>
      <c r="C616" s="18"/>
      <c r="D616" s="18"/>
      <c r="E616" s="18"/>
      <c r="F616" s="18"/>
      <c r="G616" s="18"/>
      <c r="H616" s="18"/>
      <c r="I616" s="18"/>
      <c r="J616" s="18"/>
    </row>
    <row r="617" spans="1:10" s="17" customFormat="1" x14ac:dyDescent="0.3">
      <c r="A617" s="18"/>
      <c r="B617" s="18"/>
      <c r="C617" s="18"/>
      <c r="D617" s="18"/>
      <c r="E617" s="18"/>
      <c r="F617" s="18"/>
      <c r="G617" s="18"/>
      <c r="H617" s="18"/>
      <c r="I617" s="18"/>
      <c r="J617" s="18"/>
    </row>
    <row r="618" spans="1:10" s="17" customFormat="1" x14ac:dyDescent="0.3">
      <c r="A618" s="18"/>
      <c r="B618" s="18"/>
      <c r="C618" s="18"/>
      <c r="D618" s="18"/>
      <c r="E618" s="18"/>
      <c r="F618" s="18"/>
      <c r="G618" s="18"/>
      <c r="H618" s="18"/>
      <c r="I618" s="18"/>
      <c r="J618" s="18"/>
    </row>
    <row r="619" spans="1:10" s="17" customFormat="1" x14ac:dyDescent="0.3">
      <c r="A619" s="18"/>
      <c r="B619" s="18"/>
      <c r="C619" s="18"/>
      <c r="D619" s="18"/>
      <c r="E619" s="18"/>
      <c r="F619" s="18"/>
      <c r="G619" s="18"/>
      <c r="H619" s="18"/>
      <c r="I619" s="18"/>
      <c r="J619" s="18"/>
    </row>
    <row r="620" spans="1:10" s="17" customFormat="1" x14ac:dyDescent="0.3">
      <c r="A620" s="18"/>
      <c r="B620" s="18"/>
      <c r="C620" s="18"/>
      <c r="D620" s="18"/>
      <c r="E620" s="18"/>
      <c r="F620" s="18"/>
      <c r="G620" s="18"/>
      <c r="H620" s="18"/>
      <c r="I620" s="18"/>
      <c r="J620" s="18"/>
    </row>
    <row r="621" spans="1:10" s="17" customFormat="1" x14ac:dyDescent="0.3">
      <c r="A621" s="18"/>
      <c r="B621" s="18"/>
      <c r="C621" s="18"/>
      <c r="D621" s="18"/>
      <c r="E621" s="18"/>
      <c r="F621" s="18"/>
      <c r="G621" s="18"/>
      <c r="H621" s="18"/>
      <c r="I621" s="18"/>
      <c r="J621" s="18"/>
    </row>
    <row r="622" spans="1:10" s="17" customFormat="1" x14ac:dyDescent="0.3">
      <c r="A622" s="18"/>
      <c r="B622" s="18"/>
      <c r="C622" s="18"/>
      <c r="D622" s="18"/>
      <c r="E622" s="18"/>
      <c r="F622" s="18"/>
      <c r="G622" s="18"/>
      <c r="H622" s="18"/>
      <c r="I622" s="18"/>
      <c r="J622" s="18"/>
    </row>
    <row r="623" spans="1:10" s="17" customFormat="1" x14ac:dyDescent="0.3">
      <c r="A623" s="18"/>
      <c r="B623" s="18"/>
      <c r="C623" s="18"/>
      <c r="D623" s="18"/>
      <c r="E623" s="18"/>
      <c r="F623" s="18"/>
      <c r="G623" s="18"/>
      <c r="H623" s="18"/>
      <c r="I623" s="18"/>
      <c r="J623" s="18"/>
    </row>
    <row r="624" spans="1:10" s="17" customFormat="1" x14ac:dyDescent="0.3">
      <c r="A624" s="18"/>
      <c r="B624" s="18"/>
      <c r="C624" s="18"/>
      <c r="D624" s="18"/>
      <c r="E624" s="18"/>
      <c r="F624" s="18"/>
      <c r="G624" s="18"/>
      <c r="H624" s="18"/>
      <c r="I624" s="18"/>
      <c r="J624" s="18"/>
    </row>
    <row r="625" spans="1:10" s="17" customFormat="1" x14ac:dyDescent="0.3">
      <c r="A625" s="18"/>
      <c r="B625" s="18"/>
      <c r="C625" s="18"/>
      <c r="D625" s="18"/>
      <c r="E625" s="18"/>
      <c r="F625" s="18"/>
      <c r="G625" s="18"/>
      <c r="H625" s="18"/>
      <c r="I625" s="18"/>
      <c r="J625" s="18"/>
    </row>
    <row r="626" spans="1:10" s="17" customFormat="1" x14ac:dyDescent="0.3">
      <c r="A626" s="18"/>
      <c r="B626" s="18"/>
      <c r="C626" s="18"/>
      <c r="D626" s="18"/>
      <c r="E626" s="18"/>
      <c r="F626" s="18"/>
      <c r="G626" s="18"/>
      <c r="H626" s="18"/>
      <c r="I626" s="18"/>
      <c r="J626" s="18"/>
    </row>
    <row r="627" spans="1:10" s="17" customFormat="1" x14ac:dyDescent="0.3">
      <c r="A627" s="18"/>
      <c r="B627" s="18"/>
      <c r="C627" s="18"/>
      <c r="D627" s="18"/>
      <c r="E627" s="18"/>
      <c r="F627" s="18"/>
      <c r="G627" s="18"/>
      <c r="H627" s="18"/>
      <c r="I627" s="18"/>
      <c r="J627" s="18"/>
    </row>
    <row r="628" spans="1:10" s="17" customFormat="1" x14ac:dyDescent="0.3">
      <c r="A628" s="18"/>
      <c r="B628" s="18"/>
      <c r="C628" s="18"/>
      <c r="D628" s="18"/>
      <c r="E628" s="18"/>
      <c r="F628" s="18"/>
      <c r="G628" s="18"/>
      <c r="H628" s="18"/>
      <c r="I628" s="18"/>
      <c r="J628" s="18"/>
    </row>
    <row r="629" spans="1:10" s="17" customFormat="1" x14ac:dyDescent="0.3">
      <c r="A629" s="18"/>
      <c r="B629" s="18"/>
      <c r="C629" s="18"/>
      <c r="D629" s="18"/>
      <c r="E629" s="18"/>
      <c r="F629" s="18"/>
      <c r="G629" s="18"/>
      <c r="H629" s="18"/>
      <c r="I629" s="18"/>
      <c r="J629" s="18"/>
    </row>
    <row r="630" spans="1:10" s="17" customFormat="1" x14ac:dyDescent="0.3">
      <c r="A630" s="18"/>
      <c r="B630" s="18"/>
      <c r="C630" s="18"/>
      <c r="D630" s="18"/>
      <c r="E630" s="18"/>
      <c r="F630" s="18"/>
      <c r="G630" s="18"/>
      <c r="H630" s="18"/>
      <c r="I630" s="18"/>
      <c r="J630" s="18"/>
    </row>
    <row r="631" spans="1:10" s="17" customFormat="1" x14ac:dyDescent="0.3">
      <c r="A631" s="18"/>
      <c r="B631" s="18"/>
      <c r="C631" s="18"/>
      <c r="D631" s="18"/>
      <c r="E631" s="18"/>
      <c r="F631" s="18"/>
      <c r="G631" s="18"/>
      <c r="H631" s="18"/>
      <c r="I631" s="18"/>
      <c r="J631" s="18"/>
    </row>
    <row r="632" spans="1:10" s="17" customFormat="1" x14ac:dyDescent="0.3">
      <c r="A632" s="18"/>
      <c r="B632" s="18"/>
      <c r="C632" s="18"/>
      <c r="D632" s="18"/>
      <c r="E632" s="18"/>
      <c r="F632" s="18"/>
      <c r="G632" s="18"/>
      <c r="H632" s="18"/>
      <c r="I632" s="18"/>
      <c r="J632" s="18"/>
    </row>
    <row r="633" spans="1:10" s="17" customFormat="1" x14ac:dyDescent="0.3">
      <c r="A633" s="18"/>
      <c r="B633" s="18"/>
      <c r="C633" s="18"/>
      <c r="D633" s="18"/>
      <c r="E633" s="18"/>
      <c r="F633" s="18"/>
      <c r="G633" s="18"/>
      <c r="H633" s="18"/>
      <c r="I633" s="18"/>
      <c r="J633" s="18"/>
    </row>
    <row r="634" spans="1:10" s="17" customFormat="1" x14ac:dyDescent="0.3">
      <c r="A634" s="18"/>
      <c r="B634" s="18"/>
      <c r="C634" s="18"/>
      <c r="D634" s="18"/>
      <c r="E634" s="18"/>
      <c r="F634" s="18"/>
      <c r="G634" s="18"/>
      <c r="H634" s="18"/>
      <c r="I634" s="18"/>
      <c r="J634" s="18"/>
    </row>
    <row r="635" spans="1:10" s="17" customFormat="1" x14ac:dyDescent="0.3">
      <c r="A635" s="18"/>
      <c r="B635" s="18"/>
      <c r="C635" s="18"/>
      <c r="D635" s="18"/>
      <c r="E635" s="18"/>
      <c r="F635" s="18"/>
      <c r="G635" s="18"/>
      <c r="H635" s="18"/>
      <c r="I635" s="18"/>
      <c r="J635" s="18"/>
    </row>
    <row r="636" spans="1:10" s="17" customFormat="1" x14ac:dyDescent="0.3">
      <c r="A636" s="18"/>
      <c r="B636" s="18"/>
      <c r="C636" s="18"/>
      <c r="D636" s="18"/>
      <c r="E636" s="18"/>
      <c r="F636" s="18"/>
      <c r="G636" s="18"/>
      <c r="H636" s="18"/>
      <c r="I636" s="18"/>
      <c r="J636" s="18"/>
    </row>
    <row r="637" spans="1:10" s="17" customFormat="1" x14ac:dyDescent="0.3">
      <c r="A637" s="18"/>
      <c r="B637" s="18"/>
      <c r="C637" s="18"/>
      <c r="D637" s="18"/>
      <c r="E637" s="18"/>
      <c r="F637" s="18"/>
      <c r="G637" s="18"/>
      <c r="H637" s="18"/>
      <c r="I637" s="18"/>
      <c r="J637" s="18"/>
    </row>
    <row r="638" spans="1:10" s="17" customFormat="1" x14ac:dyDescent="0.3">
      <c r="A638" s="18"/>
      <c r="B638" s="18"/>
      <c r="C638" s="18"/>
      <c r="D638" s="18"/>
      <c r="E638" s="18"/>
      <c r="F638" s="18"/>
      <c r="G638" s="18"/>
      <c r="H638" s="18"/>
      <c r="I638" s="18"/>
      <c r="J638" s="18"/>
    </row>
    <row r="639" spans="1:10" s="17" customFormat="1" x14ac:dyDescent="0.3">
      <c r="A639" s="18"/>
      <c r="B639" s="18"/>
      <c r="C639" s="18"/>
      <c r="D639" s="18"/>
      <c r="E639" s="18"/>
      <c r="F639" s="18"/>
      <c r="G639" s="18"/>
      <c r="H639" s="18"/>
      <c r="I639" s="18"/>
      <c r="J639" s="18"/>
    </row>
    <row r="640" spans="1:10" s="17" customFormat="1" x14ac:dyDescent="0.3">
      <c r="A640" s="18"/>
      <c r="B640" s="18"/>
      <c r="C640" s="18"/>
      <c r="D640" s="18"/>
      <c r="E640" s="18"/>
      <c r="F640" s="18"/>
      <c r="G640" s="18"/>
      <c r="H640" s="18"/>
      <c r="I640" s="18"/>
      <c r="J640" s="18"/>
    </row>
    <row r="641" spans="1:10" s="17" customFormat="1" x14ac:dyDescent="0.3">
      <c r="A641" s="18"/>
      <c r="B641" s="18"/>
      <c r="C641" s="18"/>
      <c r="D641" s="18"/>
      <c r="E641" s="18"/>
      <c r="F641" s="18"/>
      <c r="G641" s="18"/>
      <c r="H641" s="18"/>
      <c r="I641" s="18"/>
      <c r="J641" s="18"/>
    </row>
    <row r="642" spans="1:10" s="17" customFormat="1" x14ac:dyDescent="0.3">
      <c r="A642" s="18"/>
      <c r="B642" s="18"/>
      <c r="C642" s="18"/>
      <c r="D642" s="18"/>
      <c r="E642" s="18"/>
      <c r="F642" s="18"/>
      <c r="G642" s="18"/>
      <c r="H642" s="18"/>
      <c r="I642" s="18"/>
      <c r="J642" s="18"/>
    </row>
    <row r="643" spans="1:10" s="17" customFormat="1" x14ac:dyDescent="0.3">
      <c r="A643" s="18"/>
      <c r="B643" s="18"/>
      <c r="C643" s="18"/>
      <c r="D643" s="18"/>
      <c r="E643" s="18"/>
      <c r="F643" s="18"/>
      <c r="G643" s="18"/>
      <c r="H643" s="18"/>
      <c r="I643" s="18"/>
      <c r="J643" s="18"/>
    </row>
    <row r="644" spans="1:10" s="17" customFormat="1" x14ac:dyDescent="0.3">
      <c r="A644" s="18"/>
      <c r="B644" s="18"/>
      <c r="C644" s="18"/>
      <c r="D644" s="18"/>
      <c r="E644" s="18"/>
      <c r="F644" s="18"/>
      <c r="G644" s="18"/>
      <c r="H644" s="18"/>
      <c r="I644" s="18"/>
      <c r="J644" s="18"/>
    </row>
    <row r="645" spans="1:10" s="17" customFormat="1" x14ac:dyDescent="0.3">
      <c r="A645" s="18"/>
      <c r="B645" s="18"/>
      <c r="C645" s="18"/>
      <c r="D645" s="18"/>
      <c r="E645" s="18"/>
      <c r="F645" s="18"/>
      <c r="G645" s="18"/>
      <c r="H645" s="18"/>
      <c r="I645" s="18"/>
      <c r="J645" s="18"/>
    </row>
    <row r="646" spans="1:10" s="17" customFormat="1" x14ac:dyDescent="0.3">
      <c r="A646" s="18"/>
      <c r="B646" s="18"/>
      <c r="C646" s="18"/>
      <c r="D646" s="18"/>
      <c r="E646" s="18"/>
      <c r="F646" s="18"/>
      <c r="G646" s="18"/>
      <c r="H646" s="18"/>
      <c r="I646" s="18"/>
      <c r="J646" s="18"/>
    </row>
    <row r="647" spans="1:10" s="17" customFormat="1" x14ac:dyDescent="0.3">
      <c r="A647" s="18"/>
      <c r="B647" s="18"/>
      <c r="C647" s="18"/>
      <c r="D647" s="18"/>
      <c r="E647" s="18"/>
      <c r="F647" s="18"/>
      <c r="G647" s="18"/>
      <c r="H647" s="18"/>
      <c r="I647" s="18"/>
      <c r="J647" s="18"/>
    </row>
    <row r="648" spans="1:10" s="17" customFormat="1" x14ac:dyDescent="0.3">
      <c r="A648" s="18"/>
      <c r="B648" s="18"/>
      <c r="C648" s="18"/>
      <c r="D648" s="18"/>
      <c r="E648" s="18"/>
      <c r="F648" s="18"/>
      <c r="G648" s="18"/>
      <c r="H648" s="18"/>
      <c r="I648" s="18"/>
      <c r="J648" s="18"/>
    </row>
    <row r="649" spans="1:10" s="17" customFormat="1" x14ac:dyDescent="0.3">
      <c r="A649" s="18"/>
      <c r="B649" s="18"/>
      <c r="C649" s="18"/>
      <c r="D649" s="18"/>
      <c r="E649" s="18"/>
      <c r="F649" s="18"/>
      <c r="G649" s="18"/>
      <c r="H649" s="18"/>
      <c r="I649" s="18"/>
      <c r="J649" s="18"/>
    </row>
    <row r="650" spans="1:10" s="17" customFormat="1" x14ac:dyDescent="0.3">
      <c r="A650" s="18"/>
      <c r="B650" s="18"/>
      <c r="C650" s="18"/>
      <c r="D650" s="18"/>
      <c r="E650" s="18"/>
      <c r="F650" s="18"/>
      <c r="G650" s="18"/>
      <c r="H650" s="18"/>
      <c r="I650" s="18"/>
      <c r="J650" s="18"/>
    </row>
    <row r="651" spans="1:10" s="17" customFormat="1" x14ac:dyDescent="0.3">
      <c r="A651" s="18"/>
      <c r="B651" s="18"/>
      <c r="C651" s="18"/>
      <c r="D651" s="18"/>
      <c r="E651" s="18"/>
      <c r="F651" s="18"/>
      <c r="G651" s="18"/>
      <c r="H651" s="18"/>
      <c r="I651" s="18"/>
      <c r="J651" s="18"/>
    </row>
    <row r="652" spans="1:10" s="17" customFormat="1" x14ac:dyDescent="0.3">
      <c r="A652" s="18"/>
      <c r="B652" s="18"/>
      <c r="C652" s="18"/>
      <c r="D652" s="18"/>
      <c r="E652" s="18"/>
      <c r="F652" s="18"/>
      <c r="G652" s="18"/>
      <c r="H652" s="18"/>
      <c r="I652" s="18"/>
      <c r="J652" s="18"/>
    </row>
    <row r="653" spans="1:10" s="17" customFormat="1" x14ac:dyDescent="0.3">
      <c r="A653" s="18"/>
      <c r="B653" s="18"/>
      <c r="C653" s="18"/>
      <c r="D653" s="18"/>
      <c r="E653" s="18"/>
      <c r="F653" s="18"/>
      <c r="G653" s="18"/>
      <c r="H653" s="18"/>
      <c r="I653" s="18"/>
      <c r="J653" s="18"/>
    </row>
    <row r="654" spans="1:10" s="17" customFormat="1" x14ac:dyDescent="0.3">
      <c r="A654" s="18"/>
      <c r="B654" s="18"/>
      <c r="C654" s="18"/>
      <c r="D654" s="18"/>
      <c r="E654" s="18"/>
      <c r="F654" s="18"/>
      <c r="G654" s="18"/>
      <c r="H654" s="18"/>
      <c r="I654" s="18"/>
      <c r="J654" s="18"/>
    </row>
    <row r="655" spans="1:10" s="17" customFormat="1" x14ac:dyDescent="0.3">
      <c r="A655" s="18"/>
      <c r="B655" s="18"/>
      <c r="C655" s="18"/>
      <c r="D655" s="18"/>
      <c r="E655" s="18"/>
      <c r="F655" s="18"/>
      <c r="G655" s="18"/>
      <c r="H655" s="18"/>
      <c r="I655" s="18"/>
      <c r="J655" s="18"/>
    </row>
    <row r="656" spans="1:10" s="17" customFormat="1" x14ac:dyDescent="0.3">
      <c r="A656" s="18"/>
      <c r="B656" s="18"/>
      <c r="C656" s="18"/>
      <c r="D656" s="18"/>
      <c r="E656" s="18"/>
      <c r="F656" s="18"/>
      <c r="G656" s="18"/>
      <c r="H656" s="18"/>
      <c r="I656" s="18"/>
      <c r="J656" s="18"/>
    </row>
    <row r="657" spans="1:10" s="17" customFormat="1" x14ac:dyDescent="0.3">
      <c r="A657" s="18"/>
      <c r="B657" s="18"/>
      <c r="C657" s="18"/>
      <c r="D657" s="18"/>
      <c r="E657" s="18"/>
      <c r="F657" s="18"/>
      <c r="G657" s="18"/>
      <c r="H657" s="18"/>
      <c r="I657" s="18"/>
      <c r="J657" s="18"/>
    </row>
    <row r="658" spans="1:10" s="17" customFormat="1" x14ac:dyDescent="0.3">
      <c r="A658" s="18"/>
      <c r="B658" s="18"/>
      <c r="C658" s="18"/>
      <c r="D658" s="18"/>
      <c r="E658" s="18"/>
      <c r="F658" s="18"/>
      <c r="G658" s="18"/>
      <c r="H658" s="18"/>
      <c r="I658" s="18"/>
      <c r="J658" s="18"/>
    </row>
    <row r="659" spans="1:10" s="17" customFormat="1" x14ac:dyDescent="0.3">
      <c r="A659" s="18"/>
      <c r="B659" s="18"/>
      <c r="C659" s="18"/>
      <c r="D659" s="18"/>
      <c r="E659" s="18"/>
      <c r="F659" s="18"/>
      <c r="G659" s="18"/>
      <c r="H659" s="18"/>
      <c r="I659" s="18"/>
      <c r="J659" s="18"/>
    </row>
    <row r="660" spans="1:10" s="17" customFormat="1" x14ac:dyDescent="0.3">
      <c r="A660" s="18"/>
      <c r="B660" s="18"/>
      <c r="C660" s="18"/>
      <c r="D660" s="18"/>
      <c r="E660" s="18"/>
      <c r="F660" s="18"/>
      <c r="G660" s="18"/>
      <c r="H660" s="18"/>
      <c r="I660" s="18"/>
      <c r="J660" s="18"/>
    </row>
    <row r="661" spans="1:10" s="17" customFormat="1" x14ac:dyDescent="0.3">
      <c r="A661" s="18"/>
      <c r="B661" s="18"/>
      <c r="C661" s="18"/>
      <c r="D661" s="18"/>
      <c r="E661" s="18"/>
      <c r="F661" s="18"/>
      <c r="G661" s="18"/>
      <c r="H661" s="18"/>
      <c r="I661" s="18"/>
      <c r="J661" s="18"/>
    </row>
    <row r="662" spans="1:10" s="17" customFormat="1" x14ac:dyDescent="0.3">
      <c r="A662" s="18"/>
      <c r="B662" s="18"/>
      <c r="C662" s="18"/>
      <c r="D662" s="18"/>
      <c r="E662" s="18"/>
      <c r="F662" s="18"/>
      <c r="G662" s="18"/>
      <c r="H662" s="18"/>
      <c r="I662" s="18"/>
      <c r="J662" s="18"/>
    </row>
    <row r="663" spans="1:10" s="17" customFormat="1" x14ac:dyDescent="0.3">
      <c r="A663" s="18"/>
      <c r="B663" s="18"/>
      <c r="C663" s="18"/>
      <c r="D663" s="18"/>
      <c r="E663" s="18"/>
      <c r="F663" s="18"/>
      <c r="G663" s="18"/>
      <c r="H663" s="18"/>
      <c r="I663" s="18"/>
      <c r="J663" s="18"/>
    </row>
    <row r="664" spans="1:10" s="17" customFormat="1" x14ac:dyDescent="0.3">
      <c r="A664" s="18"/>
      <c r="B664" s="18"/>
      <c r="C664" s="18"/>
      <c r="D664" s="18"/>
      <c r="E664" s="18"/>
      <c r="F664" s="18"/>
      <c r="G664" s="18"/>
      <c r="H664" s="18"/>
      <c r="I664" s="18"/>
      <c r="J664" s="18"/>
    </row>
    <row r="665" spans="1:10" s="17" customFormat="1" x14ac:dyDescent="0.3">
      <c r="A665" s="18"/>
      <c r="B665" s="18"/>
      <c r="C665" s="18"/>
      <c r="D665" s="18"/>
      <c r="E665" s="18"/>
      <c r="F665" s="18"/>
      <c r="G665" s="18"/>
      <c r="H665" s="18"/>
      <c r="I665" s="18"/>
      <c r="J665" s="18"/>
    </row>
    <row r="666" spans="1:10" s="17" customFormat="1" x14ac:dyDescent="0.3">
      <c r="A666" s="18"/>
      <c r="B666" s="18"/>
      <c r="C666" s="18"/>
      <c r="D666" s="18"/>
      <c r="E666" s="18"/>
      <c r="F666" s="18"/>
      <c r="G666" s="18"/>
      <c r="H666" s="18"/>
      <c r="I666" s="18"/>
      <c r="J666" s="18"/>
    </row>
    <row r="667" spans="1:10" s="17" customFormat="1" x14ac:dyDescent="0.3">
      <c r="A667" s="18"/>
      <c r="B667" s="18"/>
      <c r="C667" s="18"/>
      <c r="D667" s="18"/>
      <c r="E667" s="18"/>
      <c r="F667" s="18"/>
      <c r="G667" s="18"/>
      <c r="H667" s="18"/>
      <c r="I667" s="18"/>
      <c r="J667" s="18"/>
    </row>
    <row r="668" spans="1:10" s="17" customFormat="1" x14ac:dyDescent="0.3">
      <c r="A668" s="18"/>
      <c r="B668" s="18"/>
      <c r="C668" s="18"/>
      <c r="D668" s="18"/>
      <c r="E668" s="18"/>
      <c r="F668" s="18"/>
      <c r="G668" s="18"/>
      <c r="H668" s="18"/>
      <c r="I668" s="18"/>
      <c r="J668" s="18"/>
    </row>
    <row r="669" spans="1:10" s="17" customFormat="1" x14ac:dyDescent="0.3">
      <c r="A669" s="18"/>
      <c r="B669" s="18"/>
      <c r="C669" s="18"/>
      <c r="D669" s="18"/>
      <c r="E669" s="18"/>
      <c r="F669" s="18"/>
      <c r="G669" s="18"/>
      <c r="H669" s="18"/>
      <c r="I669" s="18"/>
      <c r="J669" s="18"/>
    </row>
    <row r="670" spans="1:10" s="17" customFormat="1" x14ac:dyDescent="0.3">
      <c r="A670" s="18"/>
      <c r="B670" s="18"/>
      <c r="C670" s="18"/>
      <c r="D670" s="18"/>
      <c r="E670" s="18"/>
      <c r="F670" s="18"/>
      <c r="G670" s="18"/>
      <c r="H670" s="18"/>
      <c r="I670" s="18"/>
      <c r="J670" s="18"/>
    </row>
    <row r="671" spans="1:10" s="17" customFormat="1" x14ac:dyDescent="0.3">
      <c r="A671" s="18"/>
      <c r="B671" s="18"/>
      <c r="C671" s="18"/>
      <c r="D671" s="18"/>
      <c r="E671" s="18"/>
      <c r="F671" s="18"/>
      <c r="G671" s="18"/>
      <c r="H671" s="18"/>
      <c r="I671" s="18"/>
      <c r="J671" s="18"/>
    </row>
    <row r="672" spans="1:10" s="17" customFormat="1" x14ac:dyDescent="0.3">
      <c r="A672" s="18"/>
      <c r="B672" s="18"/>
      <c r="C672" s="18"/>
      <c r="D672" s="18"/>
      <c r="E672" s="18"/>
      <c r="F672" s="18"/>
      <c r="G672" s="18"/>
      <c r="H672" s="18"/>
      <c r="I672" s="18"/>
      <c r="J672" s="18"/>
    </row>
    <row r="673" spans="1:10" s="17" customFormat="1" x14ac:dyDescent="0.3">
      <c r="A673" s="18"/>
      <c r="B673" s="18"/>
      <c r="C673" s="18"/>
      <c r="D673" s="18"/>
      <c r="E673" s="18"/>
      <c r="F673" s="18"/>
      <c r="G673" s="18"/>
      <c r="H673" s="18"/>
      <c r="I673" s="18"/>
      <c r="J673" s="18"/>
    </row>
    <row r="674" spans="1:10" s="17" customFormat="1" x14ac:dyDescent="0.3">
      <c r="A674" s="18"/>
      <c r="B674" s="18"/>
      <c r="C674" s="18"/>
      <c r="D674" s="18"/>
      <c r="E674" s="18"/>
      <c r="F674" s="18"/>
      <c r="G674" s="18"/>
      <c r="H674" s="18"/>
      <c r="I674" s="18"/>
      <c r="J674" s="18"/>
    </row>
    <row r="675" spans="1:10" s="17" customFormat="1" x14ac:dyDescent="0.3">
      <c r="A675" s="18"/>
      <c r="B675" s="18"/>
      <c r="C675" s="18"/>
      <c r="D675" s="18"/>
      <c r="E675" s="18"/>
      <c r="F675" s="18"/>
      <c r="G675" s="18"/>
      <c r="H675" s="18"/>
      <c r="I675" s="18"/>
      <c r="J675" s="18"/>
    </row>
    <row r="676" spans="1:10" s="17" customFormat="1" x14ac:dyDescent="0.3">
      <c r="A676" s="18"/>
      <c r="B676" s="18"/>
      <c r="C676" s="18"/>
      <c r="D676" s="18"/>
      <c r="E676" s="18"/>
      <c r="F676" s="18"/>
      <c r="G676" s="18"/>
      <c r="H676" s="18"/>
      <c r="I676" s="18"/>
      <c r="J676" s="18"/>
    </row>
    <row r="677" spans="1:10" s="17" customFormat="1" x14ac:dyDescent="0.3">
      <c r="A677" s="18"/>
      <c r="B677" s="18"/>
      <c r="C677" s="18"/>
      <c r="D677" s="18"/>
      <c r="E677" s="18"/>
      <c r="F677" s="18"/>
      <c r="G677" s="18"/>
      <c r="H677" s="18"/>
      <c r="I677" s="18"/>
      <c r="J677" s="18"/>
    </row>
    <row r="678" spans="1:10" s="17" customFormat="1" x14ac:dyDescent="0.3">
      <c r="A678" s="18"/>
      <c r="B678" s="18"/>
      <c r="C678" s="18"/>
      <c r="D678" s="18"/>
      <c r="E678" s="18"/>
      <c r="F678" s="18"/>
      <c r="G678" s="18"/>
      <c r="H678" s="18"/>
      <c r="I678" s="18"/>
      <c r="J678" s="18"/>
    </row>
    <row r="679" spans="1:10" s="17" customFormat="1" x14ac:dyDescent="0.3">
      <c r="A679" s="18"/>
      <c r="B679" s="18"/>
      <c r="C679" s="18"/>
      <c r="D679" s="18"/>
      <c r="E679" s="18"/>
      <c r="F679" s="18"/>
      <c r="G679" s="18"/>
      <c r="H679" s="18"/>
      <c r="I679" s="18"/>
      <c r="J679" s="18"/>
    </row>
    <row r="680" spans="1:10" s="17" customFormat="1" x14ac:dyDescent="0.3">
      <c r="A680" s="18"/>
      <c r="B680" s="18"/>
      <c r="C680" s="18"/>
      <c r="D680" s="18"/>
      <c r="E680" s="18"/>
      <c r="F680" s="18"/>
      <c r="G680" s="18"/>
      <c r="H680" s="18"/>
      <c r="I680" s="18"/>
      <c r="J680" s="18"/>
    </row>
    <row r="681" spans="1:10" s="17" customFormat="1" x14ac:dyDescent="0.3">
      <c r="A681" s="18"/>
      <c r="B681" s="18"/>
      <c r="C681" s="18"/>
      <c r="D681" s="18"/>
      <c r="E681" s="18"/>
      <c r="F681" s="18"/>
      <c r="G681" s="18"/>
      <c r="H681" s="18"/>
      <c r="I681" s="18"/>
      <c r="J681" s="18"/>
    </row>
    <row r="682" spans="1:10" s="17" customFormat="1" x14ac:dyDescent="0.3">
      <c r="A682" s="18"/>
      <c r="B682" s="18"/>
      <c r="C682" s="18"/>
      <c r="D682" s="18"/>
      <c r="E682" s="18"/>
      <c r="F682" s="18"/>
      <c r="G682" s="18"/>
      <c r="H682" s="18"/>
      <c r="I682" s="18"/>
      <c r="J682" s="18"/>
    </row>
    <row r="683" spans="1:10" s="17" customFormat="1" x14ac:dyDescent="0.3">
      <c r="A683" s="18"/>
      <c r="B683" s="18"/>
      <c r="C683" s="18"/>
      <c r="D683" s="18"/>
      <c r="E683" s="18"/>
      <c r="F683" s="18"/>
      <c r="G683" s="18"/>
      <c r="H683" s="18"/>
      <c r="I683" s="18"/>
      <c r="J683" s="18"/>
    </row>
    <row r="684" spans="1:10" s="17" customFormat="1" x14ac:dyDescent="0.3">
      <c r="A684" s="18"/>
      <c r="B684" s="18"/>
      <c r="C684" s="18"/>
      <c r="D684" s="18"/>
      <c r="E684" s="18"/>
      <c r="F684" s="18"/>
      <c r="G684" s="18"/>
      <c r="H684" s="18"/>
      <c r="I684" s="18"/>
      <c r="J684" s="18"/>
    </row>
    <row r="685" spans="1:10" s="17" customFormat="1" x14ac:dyDescent="0.3">
      <c r="A685" s="18"/>
      <c r="B685" s="18"/>
      <c r="C685" s="18"/>
      <c r="D685" s="18"/>
      <c r="E685" s="18"/>
      <c r="F685" s="18"/>
      <c r="G685" s="18"/>
      <c r="H685" s="18"/>
      <c r="I685" s="18"/>
      <c r="J685" s="18"/>
    </row>
    <row r="686" spans="1:10" s="17" customFormat="1" x14ac:dyDescent="0.3">
      <c r="A686" s="18"/>
      <c r="B686" s="18"/>
      <c r="C686" s="18"/>
      <c r="D686" s="18"/>
      <c r="E686" s="18"/>
      <c r="F686" s="18"/>
      <c r="G686" s="18"/>
      <c r="H686" s="18"/>
      <c r="I686" s="18"/>
      <c r="J686" s="18"/>
    </row>
    <row r="687" spans="1:10" s="17" customFormat="1" x14ac:dyDescent="0.3">
      <c r="A687" s="18"/>
      <c r="B687" s="18"/>
      <c r="C687" s="18"/>
      <c r="D687" s="18"/>
      <c r="E687" s="18"/>
      <c r="F687" s="18"/>
      <c r="G687" s="18"/>
      <c r="H687" s="18"/>
      <c r="I687" s="18"/>
      <c r="J687" s="18"/>
    </row>
    <row r="688" spans="1:10" s="17" customFormat="1" x14ac:dyDescent="0.3">
      <c r="A688" s="18"/>
      <c r="B688" s="18"/>
      <c r="C688" s="18"/>
      <c r="D688" s="18"/>
      <c r="E688" s="18"/>
      <c r="F688" s="18"/>
      <c r="G688" s="18"/>
      <c r="H688" s="18"/>
      <c r="I688" s="18"/>
      <c r="J688" s="18"/>
    </row>
    <row r="689" spans="1:10" s="17" customFormat="1" x14ac:dyDescent="0.3">
      <c r="A689" s="18"/>
      <c r="B689" s="18"/>
      <c r="C689" s="18"/>
      <c r="D689" s="18"/>
      <c r="E689" s="18"/>
      <c r="F689" s="18"/>
      <c r="G689" s="18"/>
      <c r="H689" s="18"/>
      <c r="I689" s="18"/>
      <c r="J689" s="18"/>
    </row>
    <row r="690" spans="1:10" s="17" customFormat="1" x14ac:dyDescent="0.3">
      <c r="A690" s="18"/>
      <c r="B690" s="18"/>
      <c r="C690" s="18"/>
      <c r="D690" s="18"/>
      <c r="E690" s="18"/>
      <c r="F690" s="18"/>
      <c r="G690" s="18"/>
      <c r="H690" s="18"/>
      <c r="I690" s="18"/>
      <c r="J690" s="18"/>
    </row>
    <row r="691" spans="1:10" s="17" customFormat="1" x14ac:dyDescent="0.3">
      <c r="A691" s="18"/>
      <c r="B691" s="18"/>
      <c r="C691" s="18"/>
      <c r="D691" s="18"/>
      <c r="E691" s="18"/>
      <c r="F691" s="18"/>
      <c r="G691" s="18"/>
      <c r="H691" s="18"/>
      <c r="I691" s="18"/>
      <c r="J691" s="18"/>
    </row>
    <row r="692" spans="1:10" s="17" customFormat="1" x14ac:dyDescent="0.3">
      <c r="A692" s="18"/>
      <c r="B692" s="18"/>
      <c r="C692" s="18"/>
      <c r="D692" s="18"/>
      <c r="E692" s="18"/>
      <c r="F692" s="18"/>
      <c r="G692" s="18"/>
      <c r="H692" s="18"/>
      <c r="I692" s="18"/>
      <c r="J692" s="18"/>
    </row>
    <row r="693" spans="1:10" s="17" customFormat="1" x14ac:dyDescent="0.3">
      <c r="A693" s="18"/>
      <c r="B693" s="18"/>
      <c r="C693" s="18"/>
      <c r="D693" s="18"/>
      <c r="E693" s="18"/>
      <c r="F693" s="18"/>
      <c r="G693" s="18"/>
      <c r="H693" s="18"/>
      <c r="I693" s="18"/>
      <c r="J693" s="18"/>
    </row>
    <row r="694" spans="1:10" s="17" customFormat="1" x14ac:dyDescent="0.3">
      <c r="A694" s="18"/>
      <c r="B694" s="18"/>
      <c r="C694" s="18"/>
      <c r="D694" s="18"/>
      <c r="E694" s="18"/>
      <c r="F694" s="18"/>
      <c r="G694" s="18"/>
      <c r="H694" s="18"/>
      <c r="I694" s="18"/>
      <c r="J694" s="18"/>
    </row>
    <row r="695" spans="1:10" s="17" customFormat="1" x14ac:dyDescent="0.3">
      <c r="A695" s="18"/>
      <c r="B695" s="18"/>
      <c r="C695" s="18"/>
      <c r="D695" s="18"/>
      <c r="E695" s="18"/>
      <c r="F695" s="18"/>
      <c r="G695" s="18"/>
      <c r="H695" s="18"/>
      <c r="I695" s="18"/>
      <c r="J695" s="18"/>
    </row>
    <row r="696" spans="1:10" s="17" customFormat="1" x14ac:dyDescent="0.3">
      <c r="A696" s="18"/>
      <c r="B696" s="18"/>
      <c r="C696" s="18"/>
      <c r="D696" s="18"/>
      <c r="E696" s="18"/>
      <c r="F696" s="18"/>
      <c r="G696" s="18"/>
      <c r="H696" s="18"/>
      <c r="I696" s="18"/>
      <c r="J696" s="18"/>
    </row>
    <row r="697" spans="1:10" s="17" customFormat="1" x14ac:dyDescent="0.3">
      <c r="A697" s="18"/>
      <c r="B697" s="18"/>
      <c r="C697" s="18"/>
      <c r="D697" s="18"/>
      <c r="E697" s="18"/>
      <c r="F697" s="18"/>
      <c r="G697" s="18"/>
      <c r="H697" s="18"/>
      <c r="I697" s="18"/>
      <c r="J697" s="18"/>
    </row>
    <row r="698" spans="1:10" s="17" customFormat="1" x14ac:dyDescent="0.3">
      <c r="A698" s="18"/>
      <c r="B698" s="18"/>
      <c r="C698" s="18"/>
      <c r="D698" s="18"/>
      <c r="E698" s="18"/>
      <c r="F698" s="18"/>
      <c r="G698" s="18"/>
      <c r="H698" s="18"/>
      <c r="I698" s="18"/>
      <c r="J698" s="18"/>
    </row>
    <row r="699" spans="1:10" s="17" customFormat="1" x14ac:dyDescent="0.3">
      <c r="A699" s="18"/>
      <c r="B699" s="18"/>
      <c r="C699" s="18"/>
      <c r="D699" s="18"/>
      <c r="E699" s="18"/>
      <c r="F699" s="18"/>
      <c r="G699" s="18"/>
      <c r="H699" s="18"/>
      <c r="I699" s="18"/>
      <c r="J699" s="18"/>
    </row>
    <row r="700" spans="1:10" s="17" customFormat="1" x14ac:dyDescent="0.3">
      <c r="A700" s="18"/>
      <c r="B700" s="18"/>
      <c r="C700" s="18"/>
      <c r="D700" s="18"/>
      <c r="E700" s="18"/>
      <c r="F700" s="18"/>
      <c r="G700" s="18"/>
      <c r="H700" s="18"/>
      <c r="I700" s="18"/>
      <c r="J700" s="18"/>
    </row>
    <row r="701" spans="1:10" s="17" customFormat="1" x14ac:dyDescent="0.3">
      <c r="A701" s="18"/>
      <c r="B701" s="18"/>
      <c r="C701" s="18"/>
      <c r="D701" s="18"/>
      <c r="E701" s="18"/>
      <c r="F701" s="18"/>
      <c r="G701" s="18"/>
      <c r="H701" s="18"/>
      <c r="I701" s="18"/>
      <c r="J701" s="18"/>
    </row>
    <row r="702" spans="1:10" s="17" customFormat="1" x14ac:dyDescent="0.3">
      <c r="A702" s="18"/>
      <c r="B702" s="18"/>
      <c r="C702" s="18"/>
      <c r="D702" s="18"/>
      <c r="E702" s="18"/>
      <c r="F702" s="18"/>
      <c r="G702" s="18"/>
      <c r="H702" s="18"/>
      <c r="I702" s="18"/>
      <c r="J702" s="18"/>
    </row>
    <row r="703" spans="1:10" s="17" customFormat="1" x14ac:dyDescent="0.3">
      <c r="A703" s="18"/>
      <c r="B703" s="18"/>
      <c r="C703" s="18"/>
      <c r="D703" s="18"/>
      <c r="E703" s="18"/>
      <c r="F703" s="18"/>
      <c r="G703" s="18"/>
      <c r="H703" s="18"/>
      <c r="I703" s="18"/>
      <c r="J703" s="18"/>
    </row>
    <row r="704" spans="1:10" s="17" customFormat="1" x14ac:dyDescent="0.3">
      <c r="A704" s="18"/>
      <c r="B704" s="18"/>
      <c r="C704" s="18"/>
      <c r="D704" s="18"/>
      <c r="E704" s="18"/>
      <c r="F704" s="18"/>
      <c r="G704" s="18"/>
      <c r="H704" s="18"/>
      <c r="I704" s="18"/>
      <c r="J704" s="18"/>
    </row>
    <row r="705" spans="1:10" s="17" customFormat="1" x14ac:dyDescent="0.3">
      <c r="A705" s="18"/>
      <c r="B705" s="18"/>
      <c r="C705" s="18"/>
      <c r="D705" s="18"/>
      <c r="E705" s="18"/>
      <c r="F705" s="18"/>
      <c r="G705" s="18"/>
      <c r="H705" s="18"/>
      <c r="I705" s="18"/>
      <c r="J705" s="18"/>
    </row>
    <row r="706" spans="1:10" s="17" customFormat="1" x14ac:dyDescent="0.3">
      <c r="A706" s="18"/>
      <c r="B706" s="18"/>
      <c r="C706" s="18"/>
      <c r="D706" s="18"/>
      <c r="E706" s="18"/>
      <c r="F706" s="18"/>
      <c r="G706" s="18"/>
      <c r="H706" s="18"/>
      <c r="I706" s="18"/>
      <c r="J706" s="18"/>
    </row>
    <row r="707" spans="1:10" s="17" customFormat="1" x14ac:dyDescent="0.3">
      <c r="A707" s="18"/>
      <c r="B707" s="18"/>
      <c r="C707" s="18"/>
      <c r="D707" s="18"/>
      <c r="E707" s="18"/>
      <c r="F707" s="18"/>
      <c r="G707" s="18"/>
      <c r="H707" s="18"/>
      <c r="I707" s="18"/>
      <c r="J707" s="18"/>
    </row>
    <row r="708" spans="1:10" s="17" customFormat="1" x14ac:dyDescent="0.3">
      <c r="A708" s="18"/>
      <c r="B708" s="18"/>
      <c r="C708" s="18"/>
      <c r="D708" s="18"/>
      <c r="E708" s="18"/>
      <c r="F708" s="18"/>
      <c r="G708" s="18"/>
      <c r="H708" s="18"/>
      <c r="I708" s="18"/>
      <c r="J708" s="18"/>
    </row>
    <row r="709" spans="1:10" s="17" customFormat="1" x14ac:dyDescent="0.3">
      <c r="A709" s="18"/>
      <c r="B709" s="18"/>
      <c r="C709" s="18"/>
      <c r="D709" s="18"/>
      <c r="E709" s="18"/>
      <c r="F709" s="18"/>
      <c r="G709" s="18"/>
      <c r="H709" s="18"/>
      <c r="I709" s="18"/>
      <c r="J709" s="18"/>
    </row>
    <row r="710" spans="1:10" s="17" customFormat="1" x14ac:dyDescent="0.3">
      <c r="A710" s="18"/>
      <c r="B710" s="18"/>
      <c r="C710" s="18"/>
      <c r="D710" s="18"/>
      <c r="E710" s="18"/>
      <c r="F710" s="18"/>
      <c r="G710" s="18"/>
      <c r="H710" s="18"/>
      <c r="I710" s="18"/>
      <c r="J710" s="18"/>
    </row>
    <row r="711" spans="1:10" s="17" customFormat="1" x14ac:dyDescent="0.3">
      <c r="A711" s="18"/>
      <c r="B711" s="18"/>
      <c r="C711" s="18"/>
      <c r="D711" s="18"/>
      <c r="E711" s="18"/>
      <c r="F711" s="18"/>
      <c r="G711" s="18"/>
      <c r="H711" s="18"/>
      <c r="I711" s="18"/>
      <c r="J711" s="18"/>
    </row>
    <row r="712" spans="1:10" s="17" customFormat="1" x14ac:dyDescent="0.3">
      <c r="A712" s="18"/>
      <c r="B712" s="18"/>
      <c r="C712" s="18"/>
      <c r="D712" s="18"/>
      <c r="E712" s="18"/>
      <c r="F712" s="18"/>
      <c r="G712" s="18"/>
      <c r="H712" s="18"/>
      <c r="I712" s="18"/>
      <c r="J712" s="18"/>
    </row>
    <row r="713" spans="1:10" s="17" customFormat="1" x14ac:dyDescent="0.3">
      <c r="A713" s="18"/>
      <c r="B713" s="18"/>
      <c r="C713" s="18"/>
      <c r="D713" s="18"/>
      <c r="E713" s="18"/>
      <c r="F713" s="18"/>
      <c r="G713" s="18"/>
      <c r="H713" s="18"/>
      <c r="I713" s="18"/>
      <c r="J713" s="18"/>
    </row>
    <row r="714" spans="1:10" s="17" customFormat="1" x14ac:dyDescent="0.3">
      <c r="A714" s="18"/>
      <c r="B714" s="18"/>
      <c r="C714" s="18"/>
      <c r="D714" s="18"/>
      <c r="E714" s="18"/>
      <c r="F714" s="18"/>
      <c r="G714" s="18"/>
      <c r="H714" s="18"/>
      <c r="I714" s="18"/>
      <c r="J714" s="18"/>
    </row>
    <row r="715" spans="1:10" s="17" customFormat="1" x14ac:dyDescent="0.3">
      <c r="A715" s="18"/>
      <c r="B715" s="18"/>
      <c r="C715" s="18"/>
      <c r="D715" s="18"/>
      <c r="E715" s="18"/>
      <c r="F715" s="18"/>
      <c r="G715" s="18"/>
      <c r="H715" s="18"/>
      <c r="I715" s="18"/>
      <c r="J715" s="18"/>
    </row>
    <row r="716" spans="1:10" s="17" customFormat="1" x14ac:dyDescent="0.3">
      <c r="A716" s="18"/>
      <c r="B716" s="18"/>
      <c r="C716" s="18"/>
      <c r="D716" s="18"/>
      <c r="E716" s="18"/>
      <c r="F716" s="18"/>
      <c r="G716" s="18"/>
      <c r="H716" s="18"/>
      <c r="I716" s="18"/>
      <c r="J716" s="18"/>
    </row>
    <row r="717" spans="1:10" s="17" customFormat="1" x14ac:dyDescent="0.3">
      <c r="A717" s="18"/>
      <c r="B717" s="18"/>
      <c r="C717" s="18"/>
      <c r="D717" s="18"/>
      <c r="E717" s="18"/>
      <c r="F717" s="18"/>
      <c r="G717" s="18"/>
      <c r="H717" s="18"/>
      <c r="I717" s="18"/>
      <c r="J717" s="18"/>
    </row>
    <row r="718" spans="1:10" s="17" customFormat="1" x14ac:dyDescent="0.3">
      <c r="A718" s="18"/>
      <c r="B718" s="18"/>
      <c r="C718" s="18"/>
      <c r="D718" s="18"/>
      <c r="E718" s="18"/>
      <c r="F718" s="18"/>
      <c r="G718" s="18"/>
      <c r="H718" s="18"/>
      <c r="I718" s="18"/>
      <c r="J718" s="18"/>
    </row>
    <row r="719" spans="1:10" s="17" customFormat="1" x14ac:dyDescent="0.3">
      <c r="A719" s="18"/>
      <c r="B719" s="18"/>
      <c r="C719" s="18"/>
      <c r="D719" s="18"/>
      <c r="E719" s="18"/>
      <c r="F719" s="18"/>
      <c r="G719" s="18"/>
      <c r="H719" s="18"/>
      <c r="I719" s="18"/>
      <c r="J719" s="18"/>
    </row>
    <row r="720" spans="1:10" s="17" customFormat="1" x14ac:dyDescent="0.3">
      <c r="A720" s="18"/>
      <c r="B720" s="18"/>
      <c r="C720" s="18"/>
      <c r="D720" s="18"/>
      <c r="E720" s="18"/>
      <c r="F720" s="18"/>
      <c r="G720" s="18"/>
      <c r="H720" s="18"/>
      <c r="I720" s="18"/>
      <c r="J720" s="18"/>
    </row>
    <row r="721" spans="1:10" s="17" customFormat="1" x14ac:dyDescent="0.3">
      <c r="A721" s="18"/>
      <c r="B721" s="18"/>
      <c r="C721" s="18"/>
      <c r="D721" s="18"/>
      <c r="E721" s="18"/>
      <c r="F721" s="18"/>
      <c r="G721" s="18"/>
      <c r="H721" s="18"/>
      <c r="I721" s="18"/>
      <c r="J721" s="18"/>
    </row>
    <row r="722" spans="1:10" s="17" customFormat="1" x14ac:dyDescent="0.3">
      <c r="A722" s="18"/>
      <c r="B722" s="18"/>
      <c r="C722" s="18"/>
      <c r="D722" s="18"/>
      <c r="E722" s="18"/>
      <c r="F722" s="18"/>
      <c r="G722" s="18"/>
      <c r="H722" s="18"/>
      <c r="I722" s="18"/>
      <c r="J722" s="18"/>
    </row>
    <row r="723" spans="1:10" s="17" customFormat="1" x14ac:dyDescent="0.3">
      <c r="A723" s="18"/>
      <c r="B723" s="18"/>
      <c r="C723" s="18"/>
      <c r="D723" s="18"/>
      <c r="E723" s="18"/>
      <c r="F723" s="18"/>
      <c r="G723" s="18"/>
      <c r="H723" s="18"/>
      <c r="I723" s="18"/>
      <c r="J723" s="18"/>
    </row>
    <row r="724" spans="1:10" s="17" customFormat="1" x14ac:dyDescent="0.3">
      <c r="A724" s="18"/>
      <c r="B724" s="18"/>
      <c r="C724" s="18"/>
      <c r="D724" s="18"/>
      <c r="E724" s="18"/>
      <c r="F724" s="18"/>
      <c r="G724" s="18"/>
      <c r="H724" s="18"/>
      <c r="I724" s="18"/>
      <c r="J724" s="18"/>
    </row>
    <row r="725" spans="1:10" s="17" customFormat="1" x14ac:dyDescent="0.3">
      <c r="A725" s="18"/>
      <c r="B725" s="18"/>
      <c r="C725" s="18"/>
      <c r="D725" s="18"/>
      <c r="E725" s="18"/>
      <c r="F725" s="18"/>
      <c r="G725" s="18"/>
      <c r="H725" s="18"/>
      <c r="I725" s="18"/>
      <c r="J725" s="18"/>
    </row>
    <row r="726" spans="1:10" s="17" customFormat="1" x14ac:dyDescent="0.3">
      <c r="A726" s="18"/>
      <c r="B726" s="18"/>
      <c r="C726" s="18"/>
      <c r="D726" s="18"/>
      <c r="E726" s="18"/>
      <c r="F726" s="18"/>
      <c r="G726" s="18"/>
      <c r="H726" s="18"/>
      <c r="I726" s="18"/>
      <c r="J726" s="18"/>
    </row>
    <row r="727" spans="1:10" s="17" customFormat="1" x14ac:dyDescent="0.3">
      <c r="A727" s="18"/>
      <c r="B727" s="18"/>
      <c r="C727" s="18"/>
      <c r="D727" s="18"/>
      <c r="E727" s="18"/>
      <c r="F727" s="18"/>
      <c r="G727" s="18"/>
      <c r="H727" s="18"/>
      <c r="I727" s="18"/>
      <c r="J727" s="18"/>
    </row>
    <row r="728" spans="1:10" s="17" customFormat="1" x14ac:dyDescent="0.3">
      <c r="A728" s="18"/>
      <c r="B728" s="18"/>
      <c r="C728" s="18"/>
      <c r="D728" s="18"/>
      <c r="E728" s="18"/>
      <c r="F728" s="18"/>
      <c r="G728" s="18"/>
      <c r="H728" s="18"/>
      <c r="I728" s="18"/>
      <c r="J728" s="18"/>
    </row>
    <row r="729" spans="1:10" s="17" customFormat="1" x14ac:dyDescent="0.3">
      <c r="A729" s="18"/>
      <c r="B729" s="18"/>
      <c r="C729" s="18"/>
      <c r="D729" s="18"/>
      <c r="E729" s="18"/>
      <c r="F729" s="18"/>
      <c r="G729" s="18"/>
      <c r="H729" s="18"/>
      <c r="I729" s="18"/>
      <c r="J729" s="18"/>
    </row>
    <row r="730" spans="1:10" s="17" customFormat="1" x14ac:dyDescent="0.3">
      <c r="A730" s="18"/>
      <c r="B730" s="18"/>
      <c r="C730" s="18"/>
      <c r="D730" s="18"/>
      <c r="E730" s="18"/>
      <c r="F730" s="18"/>
      <c r="G730" s="18"/>
      <c r="H730" s="18"/>
      <c r="I730" s="18"/>
      <c r="J730" s="18"/>
    </row>
    <row r="731" spans="1:10" s="17" customFormat="1" x14ac:dyDescent="0.3">
      <c r="A731" s="18"/>
      <c r="B731" s="18"/>
      <c r="C731" s="18"/>
      <c r="D731" s="18"/>
      <c r="E731" s="18"/>
      <c r="F731" s="18"/>
      <c r="G731" s="18"/>
      <c r="H731" s="18"/>
      <c r="I731" s="18"/>
      <c r="J731" s="18"/>
    </row>
    <row r="732" spans="1:10" s="17" customFormat="1" x14ac:dyDescent="0.3">
      <c r="A732" s="18"/>
      <c r="B732" s="18"/>
      <c r="C732" s="18"/>
      <c r="D732" s="18"/>
      <c r="E732" s="18"/>
      <c r="F732" s="18"/>
      <c r="G732" s="18"/>
      <c r="H732" s="18"/>
      <c r="I732" s="18"/>
      <c r="J732" s="18"/>
    </row>
    <row r="733" spans="1:10" s="17" customFormat="1" x14ac:dyDescent="0.3">
      <c r="A733" s="18"/>
      <c r="B733" s="18"/>
      <c r="C733" s="18"/>
      <c r="D733" s="18"/>
      <c r="E733" s="18"/>
      <c r="F733" s="18"/>
      <c r="G733" s="18"/>
      <c r="H733" s="18"/>
      <c r="I733" s="18"/>
      <c r="J733" s="18"/>
    </row>
    <row r="734" spans="1:10" s="17" customFormat="1" x14ac:dyDescent="0.3">
      <c r="A734" s="18"/>
      <c r="B734" s="18"/>
      <c r="C734" s="18"/>
      <c r="D734" s="18"/>
      <c r="E734" s="18"/>
      <c r="F734" s="18"/>
      <c r="G734" s="18"/>
      <c r="H734" s="18"/>
      <c r="I734" s="18"/>
      <c r="J734" s="18"/>
    </row>
    <row r="735" spans="1:10" s="17" customFormat="1" x14ac:dyDescent="0.3">
      <c r="A735" s="18"/>
      <c r="B735" s="18"/>
      <c r="C735" s="18"/>
      <c r="D735" s="18"/>
      <c r="E735" s="18"/>
      <c r="F735" s="18"/>
      <c r="G735" s="18"/>
      <c r="H735" s="18"/>
      <c r="I735" s="18"/>
      <c r="J735" s="18"/>
    </row>
    <row r="736" spans="1:10" s="17" customFormat="1" x14ac:dyDescent="0.3">
      <c r="A736" s="18"/>
      <c r="B736" s="18"/>
      <c r="C736" s="18"/>
      <c r="D736" s="18"/>
      <c r="E736" s="18"/>
      <c r="F736" s="18"/>
      <c r="G736" s="18"/>
      <c r="H736" s="18"/>
      <c r="I736" s="18"/>
      <c r="J736" s="18"/>
    </row>
    <row r="737" spans="1:10" s="17" customFormat="1" x14ac:dyDescent="0.3">
      <c r="A737" s="18"/>
      <c r="B737" s="18"/>
      <c r="C737" s="18"/>
      <c r="D737" s="18"/>
      <c r="E737" s="18"/>
      <c r="F737" s="18"/>
      <c r="G737" s="18"/>
      <c r="H737" s="18"/>
      <c r="I737" s="18"/>
      <c r="J737" s="18"/>
    </row>
    <row r="738" spans="1:10" s="17" customFormat="1" x14ac:dyDescent="0.3">
      <c r="A738" s="18"/>
      <c r="B738" s="18"/>
      <c r="C738" s="18"/>
      <c r="D738" s="18"/>
      <c r="E738" s="18"/>
      <c r="F738" s="18"/>
      <c r="G738" s="18"/>
      <c r="H738" s="18"/>
      <c r="I738" s="18"/>
      <c r="J738" s="18"/>
    </row>
    <row r="739" spans="1:10" s="17" customFormat="1" x14ac:dyDescent="0.3">
      <c r="A739" s="18"/>
      <c r="B739" s="18"/>
      <c r="C739" s="18"/>
      <c r="D739" s="18"/>
      <c r="E739" s="18"/>
      <c r="F739" s="18"/>
      <c r="G739" s="18"/>
      <c r="H739" s="18"/>
      <c r="I739" s="18"/>
      <c r="J739" s="18"/>
    </row>
    <row r="740" spans="1:10" s="17" customFormat="1" x14ac:dyDescent="0.3">
      <c r="A740" s="18"/>
      <c r="B740" s="18"/>
      <c r="C740" s="18"/>
      <c r="D740" s="18"/>
      <c r="E740" s="18"/>
      <c r="F740" s="18"/>
      <c r="G740" s="18"/>
      <c r="H740" s="18"/>
      <c r="I740" s="18"/>
      <c r="J740" s="18"/>
    </row>
    <row r="741" spans="1:10" s="17" customFormat="1" x14ac:dyDescent="0.3">
      <c r="A741" s="18"/>
      <c r="B741" s="18"/>
      <c r="C741" s="18"/>
      <c r="D741" s="18"/>
      <c r="E741" s="18"/>
      <c r="F741" s="18"/>
      <c r="G741" s="18"/>
      <c r="H741" s="18"/>
      <c r="I741" s="18"/>
      <c r="J741" s="18"/>
    </row>
    <row r="742" spans="1:10" s="17" customFormat="1" x14ac:dyDescent="0.3">
      <c r="A742" s="18"/>
      <c r="B742" s="18"/>
      <c r="C742" s="18"/>
      <c r="D742" s="18"/>
      <c r="E742" s="18"/>
      <c r="F742" s="18"/>
      <c r="G742" s="18"/>
      <c r="H742" s="18"/>
      <c r="I742" s="18"/>
      <c r="J742" s="18"/>
    </row>
    <row r="743" spans="1:10" s="17" customFormat="1" x14ac:dyDescent="0.3">
      <c r="A743" s="18"/>
      <c r="B743" s="18"/>
      <c r="C743" s="18"/>
      <c r="D743" s="18"/>
      <c r="E743" s="18"/>
      <c r="F743" s="18"/>
      <c r="G743" s="18"/>
      <c r="H743" s="18"/>
      <c r="I743" s="18"/>
      <c r="J743" s="18"/>
    </row>
    <row r="744" spans="1:10" s="17" customFormat="1" x14ac:dyDescent="0.3">
      <c r="A744" s="18"/>
      <c r="B744" s="18"/>
      <c r="C744" s="18"/>
      <c r="D744" s="18"/>
      <c r="E744" s="18"/>
      <c r="F744" s="18"/>
      <c r="G744" s="18"/>
      <c r="H744" s="18"/>
      <c r="I744" s="18"/>
      <c r="J744" s="18"/>
    </row>
    <row r="745" spans="1:10" s="17" customFormat="1" x14ac:dyDescent="0.3">
      <c r="A745" s="18"/>
      <c r="B745" s="18"/>
      <c r="C745" s="18"/>
      <c r="D745" s="18"/>
      <c r="E745" s="18"/>
      <c r="F745" s="18"/>
      <c r="G745" s="18"/>
      <c r="H745" s="18"/>
      <c r="I745" s="18"/>
      <c r="J745" s="18"/>
    </row>
    <row r="746" spans="1:10" s="17" customFormat="1" x14ac:dyDescent="0.3">
      <c r="A746" s="18"/>
      <c r="B746" s="18"/>
      <c r="C746" s="18"/>
      <c r="D746" s="18"/>
      <c r="E746" s="18"/>
      <c r="F746" s="18"/>
      <c r="G746" s="18"/>
      <c r="H746" s="18"/>
      <c r="I746" s="18"/>
      <c r="J746" s="18"/>
    </row>
    <row r="747" spans="1:10" s="17" customFormat="1" x14ac:dyDescent="0.3">
      <c r="A747" s="18"/>
      <c r="B747" s="18"/>
      <c r="C747" s="18"/>
      <c r="D747" s="18"/>
      <c r="E747" s="18"/>
      <c r="F747" s="18"/>
      <c r="G747" s="18"/>
      <c r="H747" s="18"/>
      <c r="I747" s="18"/>
      <c r="J747" s="18"/>
    </row>
    <row r="748" spans="1:10" s="17" customFormat="1" x14ac:dyDescent="0.3">
      <c r="A748" s="18"/>
      <c r="B748" s="18"/>
      <c r="C748" s="18"/>
      <c r="D748" s="18"/>
      <c r="E748" s="18"/>
      <c r="F748" s="18"/>
      <c r="G748" s="18"/>
      <c r="H748" s="18"/>
      <c r="I748" s="18"/>
      <c r="J748" s="18"/>
    </row>
    <row r="749" spans="1:10" s="17" customFormat="1" x14ac:dyDescent="0.3">
      <c r="A749" s="18"/>
      <c r="B749" s="18"/>
      <c r="C749" s="18"/>
      <c r="D749" s="18"/>
      <c r="E749" s="18"/>
      <c r="F749" s="18"/>
      <c r="G749" s="18"/>
      <c r="H749" s="18"/>
      <c r="I749" s="18"/>
      <c r="J749" s="18"/>
    </row>
    <row r="750" spans="1:10" s="17" customFormat="1" x14ac:dyDescent="0.3">
      <c r="A750" s="18"/>
      <c r="B750" s="18"/>
      <c r="C750" s="18"/>
      <c r="D750" s="18"/>
      <c r="E750" s="18"/>
      <c r="F750" s="18"/>
      <c r="G750" s="18"/>
      <c r="H750" s="18"/>
      <c r="I750" s="18"/>
      <c r="J750" s="18"/>
    </row>
    <row r="751" spans="1:10" s="17" customFormat="1" x14ac:dyDescent="0.3">
      <c r="A751" s="18"/>
      <c r="B751" s="18"/>
      <c r="C751" s="18"/>
      <c r="D751" s="18"/>
      <c r="E751" s="18"/>
      <c r="F751" s="18"/>
      <c r="G751" s="18"/>
      <c r="H751" s="18"/>
      <c r="I751" s="18"/>
      <c r="J751" s="18"/>
    </row>
    <row r="752" spans="1:10" s="17" customFormat="1" x14ac:dyDescent="0.3">
      <c r="A752" s="18"/>
      <c r="B752" s="18"/>
      <c r="C752" s="18"/>
      <c r="D752" s="18"/>
      <c r="E752" s="18"/>
      <c r="F752" s="18"/>
      <c r="G752" s="18"/>
      <c r="H752" s="18"/>
      <c r="I752" s="18"/>
      <c r="J752" s="18"/>
    </row>
    <row r="753" spans="1:10" s="17" customFormat="1" x14ac:dyDescent="0.3">
      <c r="A753" s="18"/>
      <c r="B753" s="18"/>
      <c r="C753" s="18"/>
      <c r="D753" s="18"/>
      <c r="E753" s="18"/>
      <c r="F753" s="18"/>
      <c r="G753" s="18"/>
      <c r="H753" s="18"/>
      <c r="I753" s="18"/>
      <c r="J753" s="18"/>
    </row>
    <row r="754" spans="1:10" s="17" customFormat="1" x14ac:dyDescent="0.3">
      <c r="A754" s="18"/>
      <c r="B754" s="18"/>
      <c r="C754" s="18"/>
      <c r="D754" s="18"/>
      <c r="E754" s="18"/>
      <c r="F754" s="18"/>
      <c r="G754" s="18"/>
      <c r="H754" s="18"/>
      <c r="I754" s="18"/>
      <c r="J754" s="18"/>
    </row>
    <row r="755" spans="1:10" s="17" customFormat="1" x14ac:dyDescent="0.3">
      <c r="A755" s="18"/>
      <c r="B755" s="18"/>
      <c r="C755" s="18"/>
      <c r="D755" s="18"/>
      <c r="E755" s="18"/>
      <c r="F755" s="18"/>
      <c r="G755" s="18"/>
      <c r="H755" s="18"/>
      <c r="I755" s="18"/>
      <c r="J755" s="18"/>
    </row>
    <row r="756" spans="1:10" s="17" customFormat="1" x14ac:dyDescent="0.3">
      <c r="A756" s="18"/>
      <c r="B756" s="18"/>
      <c r="C756" s="18"/>
      <c r="D756" s="18"/>
      <c r="E756" s="18"/>
      <c r="F756" s="18"/>
      <c r="G756" s="18"/>
      <c r="H756" s="18"/>
      <c r="I756" s="18"/>
      <c r="J756" s="18"/>
    </row>
    <row r="757" spans="1:10" s="17" customFormat="1" x14ac:dyDescent="0.3">
      <c r="A757" s="18"/>
      <c r="B757" s="18"/>
      <c r="C757" s="18"/>
      <c r="D757" s="18"/>
      <c r="E757" s="18"/>
      <c r="F757" s="18"/>
      <c r="G757" s="18"/>
      <c r="H757" s="18"/>
      <c r="I757" s="18"/>
      <c r="J757" s="18"/>
    </row>
    <row r="758" spans="1:10" s="17" customFormat="1" x14ac:dyDescent="0.3">
      <c r="A758" s="18"/>
      <c r="B758" s="18"/>
      <c r="C758" s="18"/>
      <c r="D758" s="18"/>
      <c r="E758" s="18"/>
      <c r="F758" s="18"/>
      <c r="G758" s="18"/>
      <c r="H758" s="18"/>
      <c r="I758" s="18"/>
      <c r="J758" s="18"/>
    </row>
    <row r="759" spans="1:10" s="17" customFormat="1" x14ac:dyDescent="0.3">
      <c r="A759" s="18"/>
      <c r="B759" s="18"/>
      <c r="C759" s="18"/>
      <c r="D759" s="18"/>
      <c r="E759" s="18"/>
      <c r="F759" s="18"/>
      <c r="G759" s="18"/>
      <c r="H759" s="18"/>
      <c r="I759" s="18"/>
      <c r="J759" s="18"/>
    </row>
    <row r="760" spans="1:10" s="17" customFormat="1" x14ac:dyDescent="0.3">
      <c r="A760" s="18"/>
      <c r="B760" s="18"/>
      <c r="C760" s="18"/>
      <c r="D760" s="18"/>
      <c r="E760" s="18"/>
      <c r="F760" s="18"/>
      <c r="G760" s="18"/>
      <c r="H760" s="18"/>
      <c r="I760" s="18"/>
      <c r="J760" s="18"/>
    </row>
    <row r="761" spans="1:10" s="17" customFormat="1" x14ac:dyDescent="0.3">
      <c r="A761" s="18"/>
      <c r="B761" s="18"/>
      <c r="C761" s="18"/>
      <c r="D761" s="18"/>
      <c r="E761" s="18"/>
      <c r="F761" s="18"/>
      <c r="G761" s="18"/>
      <c r="H761" s="18"/>
      <c r="I761" s="18"/>
      <c r="J761" s="18"/>
    </row>
    <row r="762" spans="1:10" s="17" customFormat="1" x14ac:dyDescent="0.3">
      <c r="A762" s="18"/>
      <c r="B762" s="18"/>
      <c r="C762" s="18"/>
      <c r="D762" s="18"/>
      <c r="E762" s="18"/>
      <c r="F762" s="18"/>
      <c r="G762" s="18"/>
      <c r="H762" s="18"/>
      <c r="I762" s="18"/>
      <c r="J762" s="18"/>
    </row>
    <row r="763" spans="1:10" s="17" customFormat="1" x14ac:dyDescent="0.3">
      <c r="A763" s="18"/>
      <c r="B763" s="18"/>
      <c r="C763" s="18"/>
      <c r="D763" s="18"/>
      <c r="E763" s="18"/>
      <c r="F763" s="18"/>
      <c r="G763" s="18"/>
      <c r="H763" s="18"/>
      <c r="I763" s="18"/>
      <c r="J763" s="18"/>
    </row>
    <row r="764" spans="1:10" s="17" customFormat="1" x14ac:dyDescent="0.3">
      <c r="A764" s="18"/>
      <c r="B764" s="18"/>
      <c r="C764" s="18"/>
      <c r="D764" s="18"/>
      <c r="E764" s="18"/>
      <c r="F764" s="18"/>
      <c r="G764" s="18"/>
      <c r="H764" s="18"/>
      <c r="I764" s="18"/>
      <c r="J764" s="18"/>
    </row>
    <row r="765" spans="1:10" s="17" customFormat="1" x14ac:dyDescent="0.3">
      <c r="A765" s="18"/>
      <c r="B765" s="18"/>
      <c r="C765" s="18"/>
      <c r="D765" s="18"/>
      <c r="E765" s="18"/>
      <c r="F765" s="18"/>
      <c r="G765" s="18"/>
      <c r="H765" s="18"/>
      <c r="I765" s="18"/>
      <c r="J765" s="18"/>
    </row>
    <row r="766" spans="1:10" s="17" customFormat="1" x14ac:dyDescent="0.3">
      <c r="A766" s="18"/>
      <c r="B766" s="18"/>
      <c r="C766" s="18"/>
      <c r="D766" s="18"/>
      <c r="E766" s="18"/>
      <c r="F766" s="18"/>
      <c r="G766" s="18"/>
      <c r="H766" s="18"/>
      <c r="I766" s="18"/>
      <c r="J766" s="18"/>
    </row>
    <row r="767" spans="1:10" s="17" customFormat="1" x14ac:dyDescent="0.3">
      <c r="A767" s="18"/>
      <c r="B767" s="18"/>
      <c r="C767" s="18"/>
      <c r="D767" s="18"/>
      <c r="E767" s="18"/>
      <c r="F767" s="18"/>
      <c r="G767" s="18"/>
      <c r="H767" s="18"/>
      <c r="I767" s="18"/>
      <c r="J767" s="18"/>
    </row>
    <row r="768" spans="1:10" s="17" customFormat="1" x14ac:dyDescent="0.3">
      <c r="A768" s="18"/>
      <c r="B768" s="18"/>
      <c r="C768" s="18"/>
      <c r="D768" s="18"/>
      <c r="E768" s="18"/>
      <c r="F768" s="18"/>
      <c r="G768" s="18"/>
      <c r="H768" s="18"/>
      <c r="I768" s="18"/>
      <c r="J768" s="18"/>
    </row>
    <row r="769" spans="1:10" s="17" customFormat="1" x14ac:dyDescent="0.3">
      <c r="A769" s="18"/>
      <c r="B769" s="18"/>
      <c r="C769" s="18"/>
      <c r="D769" s="18"/>
      <c r="E769" s="18"/>
      <c r="F769" s="18"/>
      <c r="G769" s="18"/>
      <c r="H769" s="18"/>
      <c r="I769" s="18"/>
      <c r="J769" s="18"/>
    </row>
    <row r="770" spans="1:10" s="17" customFormat="1" x14ac:dyDescent="0.3">
      <c r="A770" s="18"/>
      <c r="B770" s="18"/>
      <c r="C770" s="18"/>
      <c r="D770" s="18"/>
      <c r="E770" s="18"/>
      <c r="F770" s="18"/>
      <c r="G770" s="18"/>
      <c r="H770" s="18"/>
      <c r="I770" s="18"/>
      <c r="J770" s="18"/>
    </row>
    <row r="771" spans="1:10" s="17" customFormat="1" x14ac:dyDescent="0.3">
      <c r="A771" s="18"/>
      <c r="B771" s="18"/>
      <c r="C771" s="18"/>
      <c r="D771" s="18"/>
      <c r="E771" s="18"/>
      <c r="F771" s="18"/>
      <c r="G771" s="18"/>
      <c r="H771" s="18"/>
      <c r="I771" s="18"/>
      <c r="J771" s="18"/>
    </row>
    <row r="772" spans="1:10" s="17" customFormat="1" x14ac:dyDescent="0.3">
      <c r="A772" s="18"/>
      <c r="B772" s="18"/>
      <c r="C772" s="18"/>
      <c r="D772" s="18"/>
      <c r="E772" s="18"/>
      <c r="F772" s="18"/>
      <c r="G772" s="18"/>
      <c r="H772" s="18"/>
      <c r="I772" s="18"/>
      <c r="J772" s="18"/>
    </row>
    <row r="773" spans="1:10" s="17" customFormat="1" x14ac:dyDescent="0.3">
      <c r="A773" s="18"/>
      <c r="B773" s="18"/>
      <c r="C773" s="18"/>
      <c r="D773" s="18"/>
      <c r="E773" s="18"/>
      <c r="F773" s="18"/>
      <c r="G773" s="18"/>
      <c r="H773" s="18"/>
      <c r="I773" s="18"/>
      <c r="J773" s="18"/>
    </row>
    <row r="774" spans="1:10" s="17" customFormat="1" x14ac:dyDescent="0.3">
      <c r="A774" s="18"/>
      <c r="B774" s="18"/>
      <c r="C774" s="18"/>
      <c r="D774" s="18"/>
      <c r="E774" s="18"/>
      <c r="F774" s="18"/>
      <c r="G774" s="18"/>
      <c r="H774" s="18"/>
      <c r="I774" s="18"/>
      <c r="J774" s="18"/>
    </row>
    <row r="775" spans="1:10" s="17" customFormat="1" x14ac:dyDescent="0.3">
      <c r="A775" s="18"/>
      <c r="B775" s="18"/>
      <c r="C775" s="18"/>
      <c r="D775" s="18"/>
      <c r="E775" s="18"/>
      <c r="F775" s="18"/>
      <c r="G775" s="18"/>
      <c r="H775" s="18"/>
      <c r="I775" s="18"/>
      <c r="J775" s="18"/>
    </row>
    <row r="776" spans="1:10" s="17" customFormat="1" x14ac:dyDescent="0.3">
      <c r="A776" s="18"/>
      <c r="B776" s="18"/>
      <c r="C776" s="18"/>
      <c r="D776" s="18"/>
      <c r="E776" s="18"/>
      <c r="F776" s="18"/>
      <c r="G776" s="18"/>
      <c r="H776" s="18"/>
      <c r="I776" s="18"/>
      <c r="J776" s="18"/>
    </row>
    <row r="777" spans="1:10" s="17" customFormat="1" x14ac:dyDescent="0.3">
      <c r="A777" s="18"/>
      <c r="B777" s="18"/>
      <c r="C777" s="18"/>
      <c r="D777" s="18"/>
      <c r="E777" s="18"/>
      <c r="F777" s="18"/>
      <c r="G777" s="18"/>
      <c r="H777" s="18"/>
      <c r="I777" s="18"/>
      <c r="J777" s="18"/>
    </row>
    <row r="778" spans="1:10" s="17" customFormat="1" x14ac:dyDescent="0.3">
      <c r="A778" s="18"/>
      <c r="B778" s="18"/>
      <c r="C778" s="18"/>
      <c r="D778" s="18"/>
      <c r="E778" s="18"/>
      <c r="F778" s="18"/>
      <c r="G778" s="18"/>
      <c r="H778" s="18"/>
      <c r="I778" s="18"/>
      <c r="J778" s="18"/>
    </row>
    <row r="779" spans="1:10" s="17" customFormat="1" x14ac:dyDescent="0.3">
      <c r="A779" s="18"/>
      <c r="B779" s="18"/>
      <c r="C779" s="18"/>
      <c r="D779" s="18"/>
      <c r="E779" s="18"/>
      <c r="F779" s="18"/>
      <c r="G779" s="18"/>
      <c r="H779" s="18"/>
      <c r="I779" s="18"/>
      <c r="J779" s="18"/>
    </row>
    <row r="780" spans="1:10" s="17" customFormat="1" x14ac:dyDescent="0.3">
      <c r="A780" s="18"/>
      <c r="B780" s="18"/>
      <c r="C780" s="18"/>
      <c r="D780" s="18"/>
      <c r="E780" s="18"/>
      <c r="F780" s="18"/>
      <c r="G780" s="18"/>
      <c r="H780" s="18"/>
      <c r="I780" s="18"/>
      <c r="J780" s="18"/>
    </row>
    <row r="781" spans="1:10" s="17" customFormat="1" x14ac:dyDescent="0.3">
      <c r="A781" s="18"/>
      <c r="B781" s="18"/>
      <c r="C781" s="18"/>
      <c r="D781" s="18"/>
      <c r="E781" s="18"/>
      <c r="F781" s="18"/>
      <c r="G781" s="18"/>
      <c r="H781" s="18"/>
      <c r="I781" s="18"/>
      <c r="J781" s="18"/>
    </row>
    <row r="782" spans="1:10" s="17" customFormat="1" x14ac:dyDescent="0.3">
      <c r="A782" s="18"/>
      <c r="B782" s="18"/>
      <c r="C782" s="18"/>
      <c r="D782" s="18"/>
      <c r="E782" s="18"/>
      <c r="F782" s="18"/>
      <c r="G782" s="18"/>
      <c r="H782" s="18"/>
      <c r="I782" s="18"/>
      <c r="J782" s="18"/>
    </row>
    <row r="783" spans="1:10" s="17" customFormat="1" x14ac:dyDescent="0.3">
      <c r="A783" s="18"/>
      <c r="B783" s="18"/>
      <c r="C783" s="18"/>
      <c r="D783" s="18"/>
      <c r="E783" s="18"/>
      <c r="F783" s="18"/>
      <c r="G783" s="18"/>
      <c r="H783" s="18"/>
      <c r="I783" s="18"/>
      <c r="J783" s="18"/>
    </row>
    <row r="784" spans="1:10" s="17" customFormat="1" x14ac:dyDescent="0.3">
      <c r="A784" s="18"/>
      <c r="B784" s="18"/>
      <c r="C784" s="18"/>
      <c r="D784" s="18"/>
      <c r="E784" s="18"/>
      <c r="F784" s="18"/>
      <c r="G784" s="18"/>
      <c r="H784" s="18"/>
      <c r="I784" s="18"/>
      <c r="J784" s="18"/>
    </row>
    <row r="785" spans="1:10" s="17" customFormat="1" x14ac:dyDescent="0.3">
      <c r="A785" s="18"/>
      <c r="B785" s="18"/>
      <c r="C785" s="18"/>
      <c r="D785" s="18"/>
      <c r="E785" s="18"/>
      <c r="F785" s="18"/>
      <c r="G785" s="18"/>
      <c r="H785" s="18"/>
      <c r="I785" s="18"/>
      <c r="J785" s="18"/>
    </row>
    <row r="786" spans="1:10" s="17" customFormat="1" x14ac:dyDescent="0.3">
      <c r="A786" s="18"/>
      <c r="B786" s="18"/>
      <c r="C786" s="18"/>
      <c r="D786" s="18"/>
      <c r="E786" s="18"/>
      <c r="F786" s="18"/>
      <c r="G786" s="18"/>
      <c r="H786" s="18"/>
      <c r="I786" s="18"/>
      <c r="J786" s="18"/>
    </row>
    <row r="787" spans="1:10" s="17" customFormat="1" x14ac:dyDescent="0.3">
      <c r="A787" s="18"/>
      <c r="B787" s="18"/>
      <c r="C787" s="18"/>
      <c r="D787" s="18"/>
      <c r="E787" s="18"/>
      <c r="F787" s="18"/>
      <c r="G787" s="18"/>
      <c r="H787" s="18"/>
      <c r="I787" s="18"/>
      <c r="J787" s="18"/>
    </row>
    <row r="788" spans="1:10" s="17" customFormat="1" x14ac:dyDescent="0.3">
      <c r="A788" s="18"/>
      <c r="B788" s="18"/>
      <c r="C788" s="18"/>
      <c r="D788" s="18"/>
      <c r="E788" s="18"/>
      <c r="F788" s="18"/>
      <c r="G788" s="18"/>
      <c r="H788" s="18"/>
      <c r="I788" s="18"/>
      <c r="J788" s="18"/>
    </row>
    <row r="789" spans="1:10" s="17" customFormat="1" x14ac:dyDescent="0.3">
      <c r="A789" s="18"/>
      <c r="B789" s="18"/>
      <c r="C789" s="18"/>
      <c r="D789" s="18"/>
      <c r="E789" s="18"/>
      <c r="F789" s="18"/>
      <c r="G789" s="18"/>
      <c r="H789" s="18"/>
      <c r="I789" s="18"/>
      <c r="J789" s="18"/>
    </row>
    <row r="790" spans="1:10" s="17" customFormat="1" x14ac:dyDescent="0.3">
      <c r="A790" s="18"/>
      <c r="B790" s="18"/>
      <c r="C790" s="18"/>
      <c r="D790" s="18"/>
      <c r="E790" s="18"/>
      <c r="F790" s="18"/>
      <c r="G790" s="18"/>
      <c r="H790" s="18"/>
      <c r="I790" s="18"/>
      <c r="J790" s="18"/>
    </row>
    <row r="791" spans="1:10" s="17" customFormat="1" x14ac:dyDescent="0.3">
      <c r="A791" s="18"/>
      <c r="B791" s="18"/>
      <c r="C791" s="18"/>
      <c r="D791" s="18"/>
      <c r="E791" s="18"/>
      <c r="F791" s="18"/>
      <c r="G791" s="18"/>
      <c r="H791" s="18"/>
      <c r="I791" s="18"/>
      <c r="J791" s="18"/>
    </row>
    <row r="792" spans="1:10" s="17" customFormat="1" x14ac:dyDescent="0.3">
      <c r="A792" s="18"/>
      <c r="B792" s="18"/>
      <c r="C792" s="18"/>
      <c r="D792" s="18"/>
      <c r="E792" s="18"/>
      <c r="F792" s="18"/>
      <c r="G792" s="18"/>
      <c r="H792" s="18"/>
      <c r="I792" s="18"/>
      <c r="J792" s="18"/>
    </row>
    <row r="793" spans="1:10" s="17" customFormat="1" x14ac:dyDescent="0.3">
      <c r="A793" s="18"/>
      <c r="B793" s="18"/>
      <c r="C793" s="18"/>
      <c r="D793" s="18"/>
      <c r="E793" s="18"/>
      <c r="F793" s="18"/>
      <c r="G793" s="18"/>
      <c r="H793" s="18"/>
      <c r="I793" s="18"/>
      <c r="J793" s="18"/>
    </row>
    <row r="794" spans="1:10" s="17" customFormat="1" x14ac:dyDescent="0.3">
      <c r="A794" s="18"/>
      <c r="B794" s="18"/>
      <c r="C794" s="18"/>
      <c r="D794" s="18"/>
      <c r="E794" s="18"/>
      <c r="F794" s="18"/>
      <c r="G794" s="18"/>
      <c r="H794" s="18"/>
      <c r="I794" s="18"/>
      <c r="J794" s="18"/>
    </row>
    <row r="795" spans="1:10" s="17" customFormat="1" x14ac:dyDescent="0.3">
      <c r="A795" s="18"/>
      <c r="B795" s="18"/>
      <c r="C795" s="18"/>
      <c r="D795" s="18"/>
      <c r="E795" s="18"/>
      <c r="F795" s="18"/>
      <c r="G795" s="18"/>
      <c r="H795" s="18"/>
      <c r="I795" s="18"/>
      <c r="J795" s="18"/>
    </row>
    <row r="796" spans="1:10" s="17" customFormat="1" x14ac:dyDescent="0.3">
      <c r="A796" s="18"/>
      <c r="B796" s="18"/>
      <c r="C796" s="18"/>
      <c r="D796" s="18"/>
      <c r="E796" s="18"/>
      <c r="F796" s="18"/>
      <c r="G796" s="18"/>
      <c r="H796" s="18"/>
      <c r="I796" s="18"/>
      <c r="J796" s="18"/>
    </row>
    <row r="797" spans="1:10" s="17" customFormat="1" x14ac:dyDescent="0.3">
      <c r="A797" s="18"/>
      <c r="B797" s="18"/>
      <c r="C797" s="18"/>
      <c r="D797" s="18"/>
      <c r="E797" s="18"/>
      <c r="F797" s="18"/>
      <c r="G797" s="18"/>
      <c r="H797" s="18"/>
      <c r="I797" s="18"/>
      <c r="J797" s="18"/>
    </row>
    <row r="798" spans="1:10" s="17" customFormat="1" x14ac:dyDescent="0.3">
      <c r="A798" s="18"/>
      <c r="B798" s="18"/>
      <c r="C798" s="18"/>
      <c r="D798" s="18"/>
      <c r="E798" s="18"/>
      <c r="F798" s="18"/>
      <c r="G798" s="18"/>
      <c r="H798" s="18"/>
      <c r="I798" s="18"/>
      <c r="J798" s="18"/>
    </row>
    <row r="799" spans="1:10" s="17" customFormat="1" x14ac:dyDescent="0.3">
      <c r="A799" s="18"/>
      <c r="B799" s="18"/>
      <c r="C799" s="18"/>
      <c r="D799" s="18"/>
      <c r="E799" s="18"/>
      <c r="F799" s="18"/>
      <c r="G799" s="18"/>
      <c r="H799" s="18"/>
      <c r="I799" s="18"/>
      <c r="J799" s="18"/>
    </row>
    <row r="800" spans="1:10" s="17" customFormat="1" x14ac:dyDescent="0.3">
      <c r="A800" s="18"/>
      <c r="B800" s="18"/>
      <c r="C800" s="18"/>
      <c r="D800" s="18"/>
      <c r="E800" s="18"/>
      <c r="F800" s="18"/>
      <c r="G800" s="18"/>
      <c r="H800" s="18"/>
      <c r="I800" s="18"/>
      <c r="J800" s="18"/>
    </row>
    <row r="801" spans="1:10" s="17" customFormat="1" x14ac:dyDescent="0.3">
      <c r="A801" s="18"/>
      <c r="B801" s="18"/>
      <c r="C801" s="18"/>
      <c r="D801" s="18"/>
      <c r="E801" s="18"/>
      <c r="F801" s="18"/>
      <c r="G801" s="18"/>
      <c r="H801" s="18"/>
      <c r="I801" s="18"/>
      <c r="J801" s="18"/>
    </row>
    <row r="802" spans="1:10" s="17" customFormat="1" x14ac:dyDescent="0.3">
      <c r="A802" s="18"/>
      <c r="B802" s="18"/>
      <c r="C802" s="18"/>
      <c r="D802" s="18"/>
      <c r="E802" s="18"/>
      <c r="F802" s="18"/>
      <c r="G802" s="18"/>
      <c r="H802" s="18"/>
      <c r="I802" s="18"/>
      <c r="J802" s="18"/>
    </row>
    <row r="803" spans="1:10" s="17" customFormat="1" x14ac:dyDescent="0.3">
      <c r="A803" s="18"/>
      <c r="B803" s="18"/>
      <c r="C803" s="18"/>
      <c r="D803" s="18"/>
      <c r="E803" s="18"/>
      <c r="F803" s="18"/>
      <c r="G803" s="18"/>
      <c r="H803" s="18"/>
      <c r="I803" s="18"/>
      <c r="J803" s="18"/>
    </row>
    <row r="804" spans="1:10" s="17" customFormat="1" x14ac:dyDescent="0.3">
      <c r="A804" s="18"/>
      <c r="B804" s="18"/>
      <c r="C804" s="18"/>
      <c r="D804" s="18"/>
      <c r="E804" s="18"/>
      <c r="F804" s="18"/>
      <c r="G804" s="18"/>
      <c r="H804" s="18"/>
      <c r="I804" s="18"/>
      <c r="J804" s="18"/>
    </row>
    <row r="805" spans="1:10" s="17" customFormat="1" x14ac:dyDescent="0.3">
      <c r="A805" s="18"/>
      <c r="B805" s="18"/>
      <c r="C805" s="18"/>
      <c r="D805" s="18"/>
      <c r="E805" s="18"/>
      <c r="F805" s="18"/>
      <c r="G805" s="18"/>
      <c r="H805" s="18"/>
      <c r="I805" s="18"/>
      <c r="J805" s="18"/>
    </row>
    <row r="806" spans="1:10" s="17" customFormat="1" x14ac:dyDescent="0.3">
      <c r="A806" s="18"/>
      <c r="B806" s="18"/>
      <c r="C806" s="18"/>
      <c r="D806" s="18"/>
      <c r="E806" s="18"/>
      <c r="F806" s="18"/>
      <c r="G806" s="18"/>
      <c r="H806" s="18"/>
      <c r="I806" s="18"/>
      <c r="J806" s="18"/>
    </row>
    <row r="807" spans="1:10" s="17" customFormat="1" x14ac:dyDescent="0.3">
      <c r="A807" s="18"/>
      <c r="B807" s="18"/>
      <c r="C807" s="18"/>
      <c r="D807" s="18"/>
      <c r="E807" s="18"/>
      <c r="F807" s="18"/>
      <c r="G807" s="18"/>
      <c r="H807" s="18"/>
      <c r="I807" s="18"/>
      <c r="J807" s="18"/>
    </row>
    <row r="808" spans="1:10" s="17" customFormat="1" x14ac:dyDescent="0.3">
      <c r="A808" s="18"/>
      <c r="B808" s="18"/>
      <c r="C808" s="18"/>
      <c r="D808" s="18"/>
      <c r="E808" s="18"/>
      <c r="F808" s="18"/>
      <c r="G808" s="18"/>
      <c r="H808" s="18"/>
      <c r="I808" s="18"/>
      <c r="J808" s="18"/>
    </row>
    <row r="809" spans="1:10" s="17" customFormat="1" x14ac:dyDescent="0.3">
      <c r="A809" s="18"/>
      <c r="B809" s="18"/>
      <c r="C809" s="18"/>
      <c r="D809" s="18"/>
      <c r="E809" s="18"/>
      <c r="F809" s="18"/>
      <c r="G809" s="18"/>
      <c r="H809" s="18"/>
      <c r="I809" s="18"/>
      <c r="J809" s="18"/>
    </row>
    <row r="810" spans="1:10" s="17" customFormat="1" x14ac:dyDescent="0.3">
      <c r="A810" s="18"/>
      <c r="B810" s="18"/>
      <c r="C810" s="18"/>
      <c r="D810" s="18"/>
      <c r="E810" s="18"/>
      <c r="F810" s="18"/>
      <c r="G810" s="18"/>
      <c r="H810" s="18"/>
      <c r="I810" s="18"/>
      <c r="J810" s="18"/>
    </row>
    <row r="811" spans="1:10" s="17" customFormat="1" x14ac:dyDescent="0.3">
      <c r="A811" s="18"/>
      <c r="B811" s="18"/>
      <c r="C811" s="18"/>
      <c r="D811" s="18"/>
      <c r="E811" s="18"/>
      <c r="F811" s="18"/>
      <c r="G811" s="18"/>
      <c r="H811" s="18"/>
      <c r="I811" s="18"/>
      <c r="J811" s="18"/>
    </row>
    <row r="812" spans="1:10" s="17" customFormat="1" x14ac:dyDescent="0.3">
      <c r="A812" s="18"/>
      <c r="B812" s="18"/>
      <c r="C812" s="18"/>
      <c r="D812" s="18"/>
      <c r="E812" s="18"/>
      <c r="F812" s="18"/>
      <c r="G812" s="18"/>
      <c r="H812" s="18"/>
      <c r="I812" s="18"/>
      <c r="J812" s="18"/>
    </row>
    <row r="813" spans="1:10" s="17" customFormat="1" x14ac:dyDescent="0.3">
      <c r="A813" s="18"/>
      <c r="B813" s="18"/>
      <c r="C813" s="18"/>
      <c r="D813" s="18"/>
      <c r="E813" s="18"/>
      <c r="F813" s="18"/>
      <c r="G813" s="18"/>
      <c r="H813" s="18"/>
      <c r="I813" s="18"/>
      <c r="J813" s="18"/>
    </row>
    <row r="814" spans="1:10" s="17" customFormat="1" x14ac:dyDescent="0.3">
      <c r="A814" s="18"/>
      <c r="B814" s="18"/>
      <c r="C814" s="18"/>
      <c r="D814" s="18"/>
      <c r="E814" s="18"/>
      <c r="F814" s="18"/>
      <c r="G814" s="18"/>
      <c r="H814" s="18"/>
      <c r="I814" s="18"/>
      <c r="J814" s="18"/>
    </row>
    <row r="815" spans="1:10" s="17" customFormat="1" x14ac:dyDescent="0.3">
      <c r="A815" s="18"/>
      <c r="B815" s="18"/>
      <c r="C815" s="18"/>
      <c r="D815" s="18"/>
      <c r="E815" s="18"/>
      <c r="F815" s="18"/>
      <c r="G815" s="18"/>
      <c r="H815" s="18"/>
      <c r="I815" s="18"/>
      <c r="J815" s="18"/>
    </row>
  </sheetData>
  <mergeCells count="18">
    <mergeCell ref="F6:K6"/>
    <mergeCell ref="A1:K1"/>
    <mergeCell ref="A2:K2"/>
    <mergeCell ref="A3:K3"/>
    <mergeCell ref="A4:K4"/>
    <mergeCell ref="A5:K5"/>
    <mergeCell ref="A16:A17"/>
    <mergeCell ref="B16:B17"/>
    <mergeCell ref="C16:C17"/>
    <mergeCell ref="D16:D17"/>
    <mergeCell ref="E16:E17"/>
    <mergeCell ref="H16:H17"/>
    <mergeCell ref="I16:I17"/>
    <mergeCell ref="J16:J17"/>
    <mergeCell ref="K16:K17"/>
    <mergeCell ref="F7:K7"/>
    <mergeCell ref="F16:F17"/>
    <mergeCell ref="G16:G17"/>
  </mergeCells>
  <pageMargins left="0.39370078740157483" right="0.39370078740157483" top="0.39370078740157483" bottom="0.39370078740157483" header="0.11811023622047245" footer="0.11811023622047245"/>
  <pageSetup scale="63" fitToHeight="1000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502" zoomScale="85" zoomScaleNormal="85" workbookViewId="0">
      <selection activeCell="A3" sqref="A3:G3"/>
    </sheetView>
  </sheetViews>
  <sheetFormatPr baseColWidth="10" defaultColWidth="9.140625" defaultRowHeight="12.75" x14ac:dyDescent="0.2"/>
  <cols>
    <col min="1" max="1" width="81.140625" style="207" customWidth="1"/>
    <col min="2" max="2" width="78.42578125" style="207" customWidth="1"/>
    <col min="3" max="3" width="32.28515625" style="204" customWidth="1"/>
    <col min="4" max="4" width="13" style="206" customWidth="1"/>
    <col min="5" max="5" width="15.42578125" style="204" customWidth="1"/>
    <col min="6" max="6" width="16.7109375" style="208" customWidth="1"/>
    <col min="7" max="256" width="9.140625" style="52"/>
    <col min="257" max="257" width="30.7109375" style="52" customWidth="1"/>
    <col min="258" max="258" width="30.140625" style="52" customWidth="1"/>
    <col min="259" max="259" width="52.85546875" style="52" customWidth="1"/>
    <col min="260" max="260" width="13" style="52" customWidth="1"/>
    <col min="261" max="261" width="15.42578125" style="52" customWidth="1"/>
    <col min="262" max="262" width="16.7109375" style="52" customWidth="1"/>
    <col min="263" max="512" width="9.140625" style="52"/>
    <col min="513" max="513" width="30.7109375" style="52" customWidth="1"/>
    <col min="514" max="514" width="30.140625" style="52" customWidth="1"/>
    <col min="515" max="515" width="52.85546875" style="52" customWidth="1"/>
    <col min="516" max="516" width="13" style="52" customWidth="1"/>
    <col min="517" max="517" width="15.42578125" style="52" customWidth="1"/>
    <col min="518" max="518" width="16.7109375" style="52" customWidth="1"/>
    <col min="519" max="768" width="9.140625" style="52"/>
    <col min="769" max="769" width="30.7109375" style="52" customWidth="1"/>
    <col min="770" max="770" width="30.140625" style="52" customWidth="1"/>
    <col min="771" max="771" width="52.85546875" style="52" customWidth="1"/>
    <col min="772" max="772" width="13" style="52" customWidth="1"/>
    <col min="773" max="773" width="15.42578125" style="52" customWidth="1"/>
    <col min="774" max="774" width="16.7109375" style="52" customWidth="1"/>
    <col min="775" max="1024" width="9.140625" style="52"/>
    <col min="1025" max="1025" width="30.7109375" style="52" customWidth="1"/>
    <col min="1026" max="1026" width="30.140625" style="52" customWidth="1"/>
    <col min="1027" max="1027" width="52.85546875" style="52" customWidth="1"/>
    <col min="1028" max="1028" width="13" style="52" customWidth="1"/>
    <col min="1029" max="1029" width="15.42578125" style="52" customWidth="1"/>
    <col min="1030" max="1030" width="16.7109375" style="52" customWidth="1"/>
    <col min="1031" max="1280" width="9.140625" style="52"/>
    <col min="1281" max="1281" width="30.7109375" style="52" customWidth="1"/>
    <col min="1282" max="1282" width="30.140625" style="52" customWidth="1"/>
    <col min="1283" max="1283" width="52.85546875" style="52" customWidth="1"/>
    <col min="1284" max="1284" width="13" style="52" customWidth="1"/>
    <col min="1285" max="1285" width="15.42578125" style="52" customWidth="1"/>
    <col min="1286" max="1286" width="16.7109375" style="52" customWidth="1"/>
    <col min="1287" max="1536" width="9.140625" style="52"/>
    <col min="1537" max="1537" width="30.7109375" style="52" customWidth="1"/>
    <col min="1538" max="1538" width="30.140625" style="52" customWidth="1"/>
    <col min="1539" max="1539" width="52.85546875" style="52" customWidth="1"/>
    <col min="1540" max="1540" width="13" style="52" customWidth="1"/>
    <col min="1541" max="1541" width="15.42578125" style="52" customWidth="1"/>
    <col min="1542" max="1542" width="16.7109375" style="52" customWidth="1"/>
    <col min="1543" max="1792" width="9.140625" style="52"/>
    <col min="1793" max="1793" width="30.7109375" style="52" customWidth="1"/>
    <col min="1794" max="1794" width="30.140625" style="52" customWidth="1"/>
    <col min="1795" max="1795" width="52.85546875" style="52" customWidth="1"/>
    <col min="1796" max="1796" width="13" style="52" customWidth="1"/>
    <col min="1797" max="1797" width="15.42578125" style="52" customWidth="1"/>
    <col min="1798" max="1798" width="16.7109375" style="52" customWidth="1"/>
    <col min="1799" max="2048" width="9.140625" style="52"/>
    <col min="2049" max="2049" width="30.7109375" style="52" customWidth="1"/>
    <col min="2050" max="2050" width="30.140625" style="52" customWidth="1"/>
    <col min="2051" max="2051" width="52.85546875" style="52" customWidth="1"/>
    <col min="2052" max="2052" width="13" style="52" customWidth="1"/>
    <col min="2053" max="2053" width="15.42578125" style="52" customWidth="1"/>
    <col min="2054" max="2054" width="16.7109375" style="52" customWidth="1"/>
    <col min="2055" max="2304" width="9.140625" style="52"/>
    <col min="2305" max="2305" width="30.7109375" style="52" customWidth="1"/>
    <col min="2306" max="2306" width="30.140625" style="52" customWidth="1"/>
    <col min="2307" max="2307" width="52.85546875" style="52" customWidth="1"/>
    <col min="2308" max="2308" width="13" style="52" customWidth="1"/>
    <col min="2309" max="2309" width="15.42578125" style="52" customWidth="1"/>
    <col min="2310" max="2310" width="16.7109375" style="52" customWidth="1"/>
    <col min="2311" max="2560" width="9.140625" style="52"/>
    <col min="2561" max="2561" width="30.7109375" style="52" customWidth="1"/>
    <col min="2562" max="2562" width="30.140625" style="52" customWidth="1"/>
    <col min="2563" max="2563" width="52.85546875" style="52" customWidth="1"/>
    <col min="2564" max="2564" width="13" style="52" customWidth="1"/>
    <col min="2565" max="2565" width="15.42578125" style="52" customWidth="1"/>
    <col min="2566" max="2566" width="16.7109375" style="52" customWidth="1"/>
    <col min="2567" max="2816" width="9.140625" style="52"/>
    <col min="2817" max="2817" width="30.7109375" style="52" customWidth="1"/>
    <col min="2818" max="2818" width="30.140625" style="52" customWidth="1"/>
    <col min="2819" max="2819" width="52.85546875" style="52" customWidth="1"/>
    <col min="2820" max="2820" width="13" style="52" customWidth="1"/>
    <col min="2821" max="2821" width="15.42578125" style="52" customWidth="1"/>
    <col min="2822" max="2822" width="16.7109375" style="52" customWidth="1"/>
    <col min="2823" max="3072" width="9.140625" style="52"/>
    <col min="3073" max="3073" width="30.7109375" style="52" customWidth="1"/>
    <col min="3074" max="3074" width="30.140625" style="52" customWidth="1"/>
    <col min="3075" max="3075" width="52.85546875" style="52" customWidth="1"/>
    <col min="3076" max="3076" width="13" style="52" customWidth="1"/>
    <col min="3077" max="3077" width="15.42578125" style="52" customWidth="1"/>
    <col min="3078" max="3078" width="16.7109375" style="52" customWidth="1"/>
    <col min="3079" max="3328" width="9.140625" style="52"/>
    <col min="3329" max="3329" width="30.7109375" style="52" customWidth="1"/>
    <col min="3330" max="3330" width="30.140625" style="52" customWidth="1"/>
    <col min="3331" max="3331" width="52.85546875" style="52" customWidth="1"/>
    <col min="3332" max="3332" width="13" style="52" customWidth="1"/>
    <col min="3333" max="3333" width="15.42578125" style="52" customWidth="1"/>
    <col min="3334" max="3334" width="16.7109375" style="52" customWidth="1"/>
    <col min="3335" max="3584" width="9.140625" style="52"/>
    <col min="3585" max="3585" width="30.7109375" style="52" customWidth="1"/>
    <col min="3586" max="3586" width="30.140625" style="52" customWidth="1"/>
    <col min="3587" max="3587" width="52.85546875" style="52" customWidth="1"/>
    <col min="3588" max="3588" width="13" style="52" customWidth="1"/>
    <col min="3589" max="3589" width="15.42578125" style="52" customWidth="1"/>
    <col min="3590" max="3590" width="16.7109375" style="52" customWidth="1"/>
    <col min="3591" max="3840" width="9.140625" style="52"/>
    <col min="3841" max="3841" width="30.7109375" style="52" customWidth="1"/>
    <col min="3842" max="3842" width="30.140625" style="52" customWidth="1"/>
    <col min="3843" max="3843" width="52.85546875" style="52" customWidth="1"/>
    <col min="3844" max="3844" width="13" style="52" customWidth="1"/>
    <col min="3845" max="3845" width="15.42578125" style="52" customWidth="1"/>
    <col min="3846" max="3846" width="16.7109375" style="52" customWidth="1"/>
    <col min="3847" max="4096" width="9.140625" style="52"/>
    <col min="4097" max="4097" width="30.7109375" style="52" customWidth="1"/>
    <col min="4098" max="4098" width="30.140625" style="52" customWidth="1"/>
    <col min="4099" max="4099" width="52.85546875" style="52" customWidth="1"/>
    <col min="4100" max="4100" width="13" style="52" customWidth="1"/>
    <col min="4101" max="4101" width="15.42578125" style="52" customWidth="1"/>
    <col min="4102" max="4102" width="16.7109375" style="52" customWidth="1"/>
    <col min="4103" max="4352" width="9.140625" style="52"/>
    <col min="4353" max="4353" width="30.7109375" style="52" customWidth="1"/>
    <col min="4354" max="4354" width="30.140625" style="52" customWidth="1"/>
    <col min="4355" max="4355" width="52.85546875" style="52" customWidth="1"/>
    <col min="4356" max="4356" width="13" style="52" customWidth="1"/>
    <col min="4357" max="4357" width="15.42578125" style="52" customWidth="1"/>
    <col min="4358" max="4358" width="16.7109375" style="52" customWidth="1"/>
    <col min="4359" max="4608" width="9.140625" style="52"/>
    <col min="4609" max="4609" width="30.7109375" style="52" customWidth="1"/>
    <col min="4610" max="4610" width="30.140625" style="52" customWidth="1"/>
    <col min="4611" max="4611" width="52.85546875" style="52" customWidth="1"/>
    <col min="4612" max="4612" width="13" style="52" customWidth="1"/>
    <col min="4613" max="4613" width="15.42578125" style="52" customWidth="1"/>
    <col min="4614" max="4614" width="16.7109375" style="52" customWidth="1"/>
    <col min="4615" max="4864" width="9.140625" style="52"/>
    <col min="4865" max="4865" width="30.7109375" style="52" customWidth="1"/>
    <col min="4866" max="4866" width="30.140625" style="52" customWidth="1"/>
    <col min="4867" max="4867" width="52.85546875" style="52" customWidth="1"/>
    <col min="4868" max="4868" width="13" style="52" customWidth="1"/>
    <col min="4869" max="4869" width="15.42578125" style="52" customWidth="1"/>
    <col min="4870" max="4870" width="16.7109375" style="52" customWidth="1"/>
    <col min="4871" max="5120" width="9.140625" style="52"/>
    <col min="5121" max="5121" width="30.7109375" style="52" customWidth="1"/>
    <col min="5122" max="5122" width="30.140625" style="52" customWidth="1"/>
    <col min="5123" max="5123" width="52.85546875" style="52" customWidth="1"/>
    <col min="5124" max="5124" width="13" style="52" customWidth="1"/>
    <col min="5125" max="5125" width="15.42578125" style="52" customWidth="1"/>
    <col min="5126" max="5126" width="16.7109375" style="52" customWidth="1"/>
    <col min="5127" max="5376" width="9.140625" style="52"/>
    <col min="5377" max="5377" width="30.7109375" style="52" customWidth="1"/>
    <col min="5378" max="5378" width="30.140625" style="52" customWidth="1"/>
    <col min="5379" max="5379" width="52.85546875" style="52" customWidth="1"/>
    <col min="5380" max="5380" width="13" style="52" customWidth="1"/>
    <col min="5381" max="5381" width="15.42578125" style="52" customWidth="1"/>
    <col min="5382" max="5382" width="16.7109375" style="52" customWidth="1"/>
    <col min="5383" max="5632" width="9.140625" style="52"/>
    <col min="5633" max="5633" width="30.7109375" style="52" customWidth="1"/>
    <col min="5634" max="5634" width="30.140625" style="52" customWidth="1"/>
    <col min="5635" max="5635" width="52.85546875" style="52" customWidth="1"/>
    <col min="5636" max="5636" width="13" style="52" customWidth="1"/>
    <col min="5637" max="5637" width="15.42578125" style="52" customWidth="1"/>
    <col min="5638" max="5638" width="16.7109375" style="52" customWidth="1"/>
    <col min="5639" max="5888" width="9.140625" style="52"/>
    <col min="5889" max="5889" width="30.7109375" style="52" customWidth="1"/>
    <col min="5890" max="5890" width="30.140625" style="52" customWidth="1"/>
    <col min="5891" max="5891" width="52.85546875" style="52" customWidth="1"/>
    <col min="5892" max="5892" width="13" style="52" customWidth="1"/>
    <col min="5893" max="5893" width="15.42578125" style="52" customWidth="1"/>
    <col min="5894" max="5894" width="16.7109375" style="52" customWidth="1"/>
    <col min="5895" max="6144" width="9.140625" style="52"/>
    <col min="6145" max="6145" width="30.7109375" style="52" customWidth="1"/>
    <col min="6146" max="6146" width="30.140625" style="52" customWidth="1"/>
    <col min="6147" max="6147" width="52.85546875" style="52" customWidth="1"/>
    <col min="6148" max="6148" width="13" style="52" customWidth="1"/>
    <col min="6149" max="6149" width="15.42578125" style="52" customWidth="1"/>
    <col min="6150" max="6150" width="16.7109375" style="52" customWidth="1"/>
    <col min="6151" max="6400" width="9.140625" style="52"/>
    <col min="6401" max="6401" width="30.7109375" style="52" customWidth="1"/>
    <col min="6402" max="6402" width="30.140625" style="52" customWidth="1"/>
    <col min="6403" max="6403" width="52.85546875" style="52" customWidth="1"/>
    <col min="6404" max="6404" width="13" style="52" customWidth="1"/>
    <col min="6405" max="6405" width="15.42578125" style="52" customWidth="1"/>
    <col min="6406" max="6406" width="16.7109375" style="52" customWidth="1"/>
    <col min="6407" max="6656" width="9.140625" style="52"/>
    <col min="6657" max="6657" width="30.7109375" style="52" customWidth="1"/>
    <col min="6658" max="6658" width="30.140625" style="52" customWidth="1"/>
    <col min="6659" max="6659" width="52.85546875" style="52" customWidth="1"/>
    <col min="6660" max="6660" width="13" style="52" customWidth="1"/>
    <col min="6661" max="6661" width="15.42578125" style="52" customWidth="1"/>
    <col min="6662" max="6662" width="16.7109375" style="52" customWidth="1"/>
    <col min="6663" max="6912" width="9.140625" style="52"/>
    <col min="6913" max="6913" width="30.7109375" style="52" customWidth="1"/>
    <col min="6914" max="6914" width="30.140625" style="52" customWidth="1"/>
    <col min="6915" max="6915" width="52.85546875" style="52" customWidth="1"/>
    <col min="6916" max="6916" width="13" style="52" customWidth="1"/>
    <col min="6917" max="6917" width="15.42578125" style="52" customWidth="1"/>
    <col min="6918" max="6918" width="16.7109375" style="52" customWidth="1"/>
    <col min="6919" max="7168" width="9.140625" style="52"/>
    <col min="7169" max="7169" width="30.7109375" style="52" customWidth="1"/>
    <col min="7170" max="7170" width="30.140625" style="52" customWidth="1"/>
    <col min="7171" max="7171" width="52.85546875" style="52" customWidth="1"/>
    <col min="7172" max="7172" width="13" style="52" customWidth="1"/>
    <col min="7173" max="7173" width="15.42578125" style="52" customWidth="1"/>
    <col min="7174" max="7174" width="16.7109375" style="52" customWidth="1"/>
    <col min="7175" max="7424" width="9.140625" style="52"/>
    <col min="7425" max="7425" width="30.7109375" style="52" customWidth="1"/>
    <col min="7426" max="7426" width="30.140625" style="52" customWidth="1"/>
    <col min="7427" max="7427" width="52.85546875" style="52" customWidth="1"/>
    <col min="7428" max="7428" width="13" style="52" customWidth="1"/>
    <col min="7429" max="7429" width="15.42578125" style="52" customWidth="1"/>
    <col min="7430" max="7430" width="16.7109375" style="52" customWidth="1"/>
    <col min="7431" max="7680" width="9.140625" style="52"/>
    <col min="7681" max="7681" width="30.7109375" style="52" customWidth="1"/>
    <col min="7682" max="7682" width="30.140625" style="52" customWidth="1"/>
    <col min="7683" max="7683" width="52.85546875" style="52" customWidth="1"/>
    <col min="7684" max="7684" width="13" style="52" customWidth="1"/>
    <col min="7685" max="7685" width="15.42578125" style="52" customWidth="1"/>
    <col min="7686" max="7686" width="16.7109375" style="52" customWidth="1"/>
    <col min="7687" max="7936" width="9.140625" style="52"/>
    <col min="7937" max="7937" width="30.7109375" style="52" customWidth="1"/>
    <col min="7938" max="7938" width="30.140625" style="52" customWidth="1"/>
    <col min="7939" max="7939" width="52.85546875" style="52" customWidth="1"/>
    <col min="7940" max="7940" width="13" style="52" customWidth="1"/>
    <col min="7941" max="7941" width="15.42578125" style="52" customWidth="1"/>
    <col min="7942" max="7942" width="16.7109375" style="52" customWidth="1"/>
    <col min="7943" max="8192" width="9.140625" style="52"/>
    <col min="8193" max="8193" width="30.7109375" style="52" customWidth="1"/>
    <col min="8194" max="8194" width="30.140625" style="52" customWidth="1"/>
    <col min="8195" max="8195" width="52.85546875" style="52" customWidth="1"/>
    <col min="8196" max="8196" width="13" style="52" customWidth="1"/>
    <col min="8197" max="8197" width="15.42578125" style="52" customWidth="1"/>
    <col min="8198" max="8198" width="16.7109375" style="52" customWidth="1"/>
    <col min="8199" max="8448" width="9.140625" style="52"/>
    <col min="8449" max="8449" width="30.7109375" style="52" customWidth="1"/>
    <col min="8450" max="8450" width="30.140625" style="52" customWidth="1"/>
    <col min="8451" max="8451" width="52.85546875" style="52" customWidth="1"/>
    <col min="8452" max="8452" width="13" style="52" customWidth="1"/>
    <col min="8453" max="8453" width="15.42578125" style="52" customWidth="1"/>
    <col min="8454" max="8454" width="16.7109375" style="52" customWidth="1"/>
    <col min="8455" max="8704" width="9.140625" style="52"/>
    <col min="8705" max="8705" width="30.7109375" style="52" customWidth="1"/>
    <col min="8706" max="8706" width="30.140625" style="52" customWidth="1"/>
    <col min="8707" max="8707" width="52.85546875" style="52" customWidth="1"/>
    <col min="8708" max="8708" width="13" style="52" customWidth="1"/>
    <col min="8709" max="8709" width="15.42578125" style="52" customWidth="1"/>
    <col min="8710" max="8710" width="16.7109375" style="52" customWidth="1"/>
    <col min="8711" max="8960" width="9.140625" style="52"/>
    <col min="8961" max="8961" width="30.7109375" style="52" customWidth="1"/>
    <col min="8962" max="8962" width="30.140625" style="52" customWidth="1"/>
    <col min="8963" max="8963" width="52.85546875" style="52" customWidth="1"/>
    <col min="8964" max="8964" width="13" style="52" customWidth="1"/>
    <col min="8965" max="8965" width="15.42578125" style="52" customWidth="1"/>
    <col min="8966" max="8966" width="16.7109375" style="52" customWidth="1"/>
    <col min="8967" max="9216" width="9.140625" style="52"/>
    <col min="9217" max="9217" width="30.7109375" style="52" customWidth="1"/>
    <col min="9218" max="9218" width="30.140625" style="52" customWidth="1"/>
    <col min="9219" max="9219" width="52.85546875" style="52" customWidth="1"/>
    <col min="9220" max="9220" width="13" style="52" customWidth="1"/>
    <col min="9221" max="9221" width="15.42578125" style="52" customWidth="1"/>
    <col min="9222" max="9222" width="16.7109375" style="52" customWidth="1"/>
    <col min="9223" max="9472" width="9.140625" style="52"/>
    <col min="9473" max="9473" width="30.7109375" style="52" customWidth="1"/>
    <col min="9474" max="9474" width="30.140625" style="52" customWidth="1"/>
    <col min="9475" max="9475" width="52.85546875" style="52" customWidth="1"/>
    <col min="9476" max="9476" width="13" style="52" customWidth="1"/>
    <col min="9477" max="9477" width="15.42578125" style="52" customWidth="1"/>
    <col min="9478" max="9478" width="16.7109375" style="52" customWidth="1"/>
    <col min="9479" max="9728" width="9.140625" style="52"/>
    <col min="9729" max="9729" width="30.7109375" style="52" customWidth="1"/>
    <col min="9730" max="9730" width="30.140625" style="52" customWidth="1"/>
    <col min="9731" max="9731" width="52.85546875" style="52" customWidth="1"/>
    <col min="9732" max="9732" width="13" style="52" customWidth="1"/>
    <col min="9733" max="9733" width="15.42578125" style="52" customWidth="1"/>
    <col min="9734" max="9734" width="16.7109375" style="52" customWidth="1"/>
    <col min="9735" max="9984" width="9.140625" style="52"/>
    <col min="9985" max="9985" width="30.7109375" style="52" customWidth="1"/>
    <col min="9986" max="9986" width="30.140625" style="52" customWidth="1"/>
    <col min="9987" max="9987" width="52.85546875" style="52" customWidth="1"/>
    <col min="9988" max="9988" width="13" style="52" customWidth="1"/>
    <col min="9989" max="9989" width="15.42578125" style="52" customWidth="1"/>
    <col min="9990" max="9990" width="16.7109375" style="52" customWidth="1"/>
    <col min="9991" max="10240" width="9.140625" style="52"/>
    <col min="10241" max="10241" width="30.7109375" style="52" customWidth="1"/>
    <col min="10242" max="10242" width="30.140625" style="52" customWidth="1"/>
    <col min="10243" max="10243" width="52.85546875" style="52" customWidth="1"/>
    <col min="10244" max="10244" width="13" style="52" customWidth="1"/>
    <col min="10245" max="10245" width="15.42578125" style="52" customWidth="1"/>
    <col min="10246" max="10246" width="16.7109375" style="52" customWidth="1"/>
    <col min="10247" max="10496" width="9.140625" style="52"/>
    <col min="10497" max="10497" width="30.7109375" style="52" customWidth="1"/>
    <col min="10498" max="10498" width="30.140625" style="52" customWidth="1"/>
    <col min="10499" max="10499" width="52.85546875" style="52" customWidth="1"/>
    <col min="10500" max="10500" width="13" style="52" customWidth="1"/>
    <col min="10501" max="10501" width="15.42578125" style="52" customWidth="1"/>
    <col min="10502" max="10502" width="16.7109375" style="52" customWidth="1"/>
    <col min="10503" max="10752" width="9.140625" style="52"/>
    <col min="10753" max="10753" width="30.7109375" style="52" customWidth="1"/>
    <col min="10754" max="10754" width="30.140625" style="52" customWidth="1"/>
    <col min="10755" max="10755" width="52.85546875" style="52" customWidth="1"/>
    <col min="10756" max="10756" width="13" style="52" customWidth="1"/>
    <col min="10757" max="10757" width="15.42578125" style="52" customWidth="1"/>
    <col min="10758" max="10758" width="16.7109375" style="52" customWidth="1"/>
    <col min="10759" max="11008" width="9.140625" style="52"/>
    <col min="11009" max="11009" width="30.7109375" style="52" customWidth="1"/>
    <col min="11010" max="11010" width="30.140625" style="52" customWidth="1"/>
    <col min="11011" max="11011" width="52.85546875" style="52" customWidth="1"/>
    <col min="11012" max="11012" width="13" style="52" customWidth="1"/>
    <col min="11013" max="11013" width="15.42578125" style="52" customWidth="1"/>
    <col min="11014" max="11014" width="16.7109375" style="52" customWidth="1"/>
    <col min="11015" max="11264" width="9.140625" style="52"/>
    <col min="11265" max="11265" width="30.7109375" style="52" customWidth="1"/>
    <col min="11266" max="11266" width="30.140625" style="52" customWidth="1"/>
    <col min="11267" max="11267" width="52.85546875" style="52" customWidth="1"/>
    <col min="11268" max="11268" width="13" style="52" customWidth="1"/>
    <col min="11269" max="11269" width="15.42578125" style="52" customWidth="1"/>
    <col min="11270" max="11270" width="16.7109375" style="52" customWidth="1"/>
    <col min="11271" max="11520" width="9.140625" style="52"/>
    <col min="11521" max="11521" width="30.7109375" style="52" customWidth="1"/>
    <col min="11522" max="11522" width="30.140625" style="52" customWidth="1"/>
    <col min="11523" max="11523" width="52.85546875" style="52" customWidth="1"/>
    <col min="11524" max="11524" width="13" style="52" customWidth="1"/>
    <col min="11525" max="11525" width="15.42578125" style="52" customWidth="1"/>
    <col min="11526" max="11526" width="16.7109375" style="52" customWidth="1"/>
    <col min="11527" max="11776" width="9.140625" style="52"/>
    <col min="11777" max="11777" width="30.7109375" style="52" customWidth="1"/>
    <col min="11778" max="11778" width="30.140625" style="52" customWidth="1"/>
    <col min="11779" max="11779" width="52.85546875" style="52" customWidth="1"/>
    <col min="11780" max="11780" width="13" style="52" customWidth="1"/>
    <col min="11781" max="11781" width="15.42578125" style="52" customWidth="1"/>
    <col min="11782" max="11782" width="16.7109375" style="52" customWidth="1"/>
    <col min="11783" max="12032" width="9.140625" style="52"/>
    <col min="12033" max="12033" width="30.7109375" style="52" customWidth="1"/>
    <col min="12034" max="12034" width="30.140625" style="52" customWidth="1"/>
    <col min="12035" max="12035" width="52.85546875" style="52" customWidth="1"/>
    <col min="12036" max="12036" width="13" style="52" customWidth="1"/>
    <col min="12037" max="12037" width="15.42578125" style="52" customWidth="1"/>
    <col min="12038" max="12038" width="16.7109375" style="52" customWidth="1"/>
    <col min="12039" max="12288" width="9.140625" style="52"/>
    <col min="12289" max="12289" width="30.7109375" style="52" customWidth="1"/>
    <col min="12290" max="12290" width="30.140625" style="52" customWidth="1"/>
    <col min="12291" max="12291" width="52.85546875" style="52" customWidth="1"/>
    <col min="12292" max="12292" width="13" style="52" customWidth="1"/>
    <col min="12293" max="12293" width="15.42578125" style="52" customWidth="1"/>
    <col min="12294" max="12294" width="16.7109375" style="52" customWidth="1"/>
    <col min="12295" max="12544" width="9.140625" style="52"/>
    <col min="12545" max="12545" width="30.7109375" style="52" customWidth="1"/>
    <col min="12546" max="12546" width="30.140625" style="52" customWidth="1"/>
    <col min="12547" max="12547" width="52.85546875" style="52" customWidth="1"/>
    <col min="12548" max="12548" width="13" style="52" customWidth="1"/>
    <col min="12549" max="12549" width="15.42578125" style="52" customWidth="1"/>
    <col min="12550" max="12550" width="16.7109375" style="52" customWidth="1"/>
    <col min="12551" max="12800" width="9.140625" style="52"/>
    <col min="12801" max="12801" width="30.7109375" style="52" customWidth="1"/>
    <col min="12802" max="12802" width="30.140625" style="52" customWidth="1"/>
    <col min="12803" max="12803" width="52.85546875" style="52" customWidth="1"/>
    <col min="12804" max="12804" width="13" style="52" customWidth="1"/>
    <col min="12805" max="12805" width="15.42578125" style="52" customWidth="1"/>
    <col min="12806" max="12806" width="16.7109375" style="52" customWidth="1"/>
    <col min="12807" max="13056" width="9.140625" style="52"/>
    <col min="13057" max="13057" width="30.7109375" style="52" customWidth="1"/>
    <col min="13058" max="13058" width="30.140625" style="52" customWidth="1"/>
    <col min="13059" max="13059" width="52.85546875" style="52" customWidth="1"/>
    <col min="13060" max="13060" width="13" style="52" customWidth="1"/>
    <col min="13061" max="13061" width="15.42578125" style="52" customWidth="1"/>
    <col min="13062" max="13062" width="16.7109375" style="52" customWidth="1"/>
    <col min="13063" max="13312" width="9.140625" style="52"/>
    <col min="13313" max="13313" width="30.7109375" style="52" customWidth="1"/>
    <col min="13314" max="13314" width="30.140625" style="52" customWidth="1"/>
    <col min="13315" max="13315" width="52.85546875" style="52" customWidth="1"/>
    <col min="13316" max="13316" width="13" style="52" customWidth="1"/>
    <col min="13317" max="13317" width="15.42578125" style="52" customWidth="1"/>
    <col min="13318" max="13318" width="16.7109375" style="52" customWidth="1"/>
    <col min="13319" max="13568" width="9.140625" style="52"/>
    <col min="13569" max="13569" width="30.7109375" style="52" customWidth="1"/>
    <col min="13570" max="13570" width="30.140625" style="52" customWidth="1"/>
    <col min="13571" max="13571" width="52.85546875" style="52" customWidth="1"/>
    <col min="13572" max="13572" width="13" style="52" customWidth="1"/>
    <col min="13573" max="13573" width="15.42578125" style="52" customWidth="1"/>
    <col min="13574" max="13574" width="16.7109375" style="52" customWidth="1"/>
    <col min="13575" max="13824" width="9.140625" style="52"/>
    <col min="13825" max="13825" width="30.7109375" style="52" customWidth="1"/>
    <col min="13826" max="13826" width="30.140625" style="52" customWidth="1"/>
    <col min="13827" max="13827" width="52.85546875" style="52" customWidth="1"/>
    <col min="13828" max="13828" width="13" style="52" customWidth="1"/>
    <col min="13829" max="13829" width="15.42578125" style="52" customWidth="1"/>
    <col min="13830" max="13830" width="16.7109375" style="52" customWidth="1"/>
    <col min="13831" max="14080" width="9.140625" style="52"/>
    <col min="14081" max="14081" width="30.7109375" style="52" customWidth="1"/>
    <col min="14082" max="14082" width="30.140625" style="52" customWidth="1"/>
    <col min="14083" max="14083" width="52.85546875" style="52" customWidth="1"/>
    <col min="14084" max="14084" width="13" style="52" customWidth="1"/>
    <col min="14085" max="14085" width="15.42578125" style="52" customWidth="1"/>
    <col min="14086" max="14086" width="16.7109375" style="52" customWidth="1"/>
    <col min="14087" max="14336" width="9.140625" style="52"/>
    <col min="14337" max="14337" width="30.7109375" style="52" customWidth="1"/>
    <col min="14338" max="14338" width="30.140625" style="52" customWidth="1"/>
    <col min="14339" max="14339" width="52.85546875" style="52" customWidth="1"/>
    <col min="14340" max="14340" width="13" style="52" customWidth="1"/>
    <col min="14341" max="14341" width="15.42578125" style="52" customWidth="1"/>
    <col min="14342" max="14342" width="16.7109375" style="52" customWidth="1"/>
    <col min="14343" max="14592" width="9.140625" style="52"/>
    <col min="14593" max="14593" width="30.7109375" style="52" customWidth="1"/>
    <col min="14594" max="14594" width="30.140625" style="52" customWidth="1"/>
    <col min="14595" max="14595" width="52.85546875" style="52" customWidth="1"/>
    <col min="14596" max="14596" width="13" style="52" customWidth="1"/>
    <col min="14597" max="14597" width="15.42578125" style="52" customWidth="1"/>
    <col min="14598" max="14598" width="16.7109375" style="52" customWidth="1"/>
    <col min="14599" max="14848" width="9.140625" style="52"/>
    <col min="14849" max="14849" width="30.7109375" style="52" customWidth="1"/>
    <col min="14850" max="14850" width="30.140625" style="52" customWidth="1"/>
    <col min="14851" max="14851" width="52.85546875" style="52" customWidth="1"/>
    <col min="14852" max="14852" width="13" style="52" customWidth="1"/>
    <col min="14853" max="14853" width="15.42578125" style="52" customWidth="1"/>
    <col min="14854" max="14854" width="16.7109375" style="52" customWidth="1"/>
    <col min="14855" max="15104" width="9.140625" style="52"/>
    <col min="15105" max="15105" width="30.7109375" style="52" customWidth="1"/>
    <col min="15106" max="15106" width="30.140625" style="52" customWidth="1"/>
    <col min="15107" max="15107" width="52.85546875" style="52" customWidth="1"/>
    <col min="15108" max="15108" width="13" style="52" customWidth="1"/>
    <col min="15109" max="15109" width="15.42578125" style="52" customWidth="1"/>
    <col min="15110" max="15110" width="16.7109375" style="52" customWidth="1"/>
    <col min="15111" max="15360" width="9.140625" style="52"/>
    <col min="15361" max="15361" width="30.7109375" style="52" customWidth="1"/>
    <col min="15362" max="15362" width="30.140625" style="52" customWidth="1"/>
    <col min="15363" max="15363" width="52.85546875" style="52" customWidth="1"/>
    <col min="15364" max="15364" width="13" style="52" customWidth="1"/>
    <col min="15365" max="15365" width="15.42578125" style="52" customWidth="1"/>
    <col min="15366" max="15366" width="16.7109375" style="52" customWidth="1"/>
    <col min="15367" max="15616" width="9.140625" style="52"/>
    <col min="15617" max="15617" width="30.7109375" style="52" customWidth="1"/>
    <col min="15618" max="15618" width="30.140625" style="52" customWidth="1"/>
    <col min="15619" max="15619" width="52.85546875" style="52" customWidth="1"/>
    <col min="15620" max="15620" width="13" style="52" customWidth="1"/>
    <col min="15621" max="15621" width="15.42578125" style="52" customWidth="1"/>
    <col min="15622" max="15622" width="16.7109375" style="52" customWidth="1"/>
    <col min="15623" max="15872" width="9.140625" style="52"/>
    <col min="15873" max="15873" width="30.7109375" style="52" customWidth="1"/>
    <col min="15874" max="15874" width="30.140625" style="52" customWidth="1"/>
    <col min="15875" max="15875" width="52.85546875" style="52" customWidth="1"/>
    <col min="15876" max="15876" width="13" style="52" customWidth="1"/>
    <col min="15877" max="15877" width="15.42578125" style="52" customWidth="1"/>
    <col min="15878" max="15878" width="16.7109375" style="52" customWidth="1"/>
    <col min="15879" max="16128" width="9.140625" style="52"/>
    <col min="16129" max="16129" width="30.7109375" style="52" customWidth="1"/>
    <col min="16130" max="16130" width="30.140625" style="52" customWidth="1"/>
    <col min="16131" max="16131" width="52.85546875" style="52" customWidth="1"/>
    <col min="16132" max="16132" width="13" style="52" customWidth="1"/>
    <col min="16133" max="16133" width="15.42578125" style="52" customWidth="1"/>
    <col min="16134" max="16134" width="16.7109375" style="52" customWidth="1"/>
    <col min="16135" max="16384" width="9.140625" style="52"/>
  </cols>
  <sheetData>
    <row r="1" spans="1:6" s="46" customFormat="1" ht="36" x14ac:dyDescent="0.2">
      <c r="A1" s="42" t="s">
        <v>480</v>
      </c>
      <c r="B1" s="42" t="s">
        <v>481</v>
      </c>
      <c r="C1" s="43" t="s">
        <v>482</v>
      </c>
      <c r="D1" s="43" t="s">
        <v>1</v>
      </c>
      <c r="E1" s="44" t="s">
        <v>2</v>
      </c>
      <c r="F1" s="45" t="s">
        <v>483</v>
      </c>
    </row>
    <row r="2" spans="1:6" ht="20.100000000000001" customHeight="1" x14ac:dyDescent="0.2">
      <c r="A2" s="47" t="s">
        <v>192</v>
      </c>
      <c r="B2" s="47" t="s">
        <v>484</v>
      </c>
      <c r="C2" s="48" t="s">
        <v>485</v>
      </c>
      <c r="D2" s="49" t="s">
        <v>486</v>
      </c>
      <c r="E2" s="50">
        <v>944</v>
      </c>
      <c r="F2" s="51" t="s">
        <v>487</v>
      </c>
    </row>
    <row r="3" spans="1:6" ht="24" x14ac:dyDescent="0.2">
      <c r="A3" s="47" t="s">
        <v>192</v>
      </c>
      <c r="B3" s="47" t="s">
        <v>484</v>
      </c>
      <c r="C3" s="48" t="s">
        <v>488</v>
      </c>
      <c r="D3" s="49" t="s">
        <v>486</v>
      </c>
      <c r="E3" s="50">
        <v>590</v>
      </c>
      <c r="F3" s="51" t="s">
        <v>487</v>
      </c>
    </row>
    <row r="4" spans="1:6" ht="36" x14ac:dyDescent="0.2">
      <c r="A4" s="53" t="s">
        <v>183</v>
      </c>
      <c r="B4" s="53" t="s">
        <v>489</v>
      </c>
      <c r="C4" s="53" t="s">
        <v>490</v>
      </c>
      <c r="D4" s="54" t="s">
        <v>486</v>
      </c>
      <c r="E4" s="55">
        <v>5000.5</v>
      </c>
      <c r="F4" s="56" t="s">
        <v>491</v>
      </c>
    </row>
    <row r="5" spans="1:6" ht="36" x14ac:dyDescent="0.2">
      <c r="A5" s="53" t="s">
        <v>183</v>
      </c>
      <c r="B5" s="53" t="s">
        <v>489</v>
      </c>
      <c r="C5" s="53" t="s">
        <v>492</v>
      </c>
      <c r="D5" s="54" t="s">
        <v>486</v>
      </c>
      <c r="E5" s="55">
        <v>10133.5</v>
      </c>
      <c r="F5" s="56" t="s">
        <v>491</v>
      </c>
    </row>
    <row r="6" spans="1:6" ht="36" x14ac:dyDescent="0.2">
      <c r="A6" s="53" t="s">
        <v>183</v>
      </c>
      <c r="B6" s="53" t="s">
        <v>489</v>
      </c>
      <c r="C6" s="53" t="s">
        <v>493</v>
      </c>
      <c r="D6" s="54" t="s">
        <v>486</v>
      </c>
      <c r="E6" s="55">
        <v>25488</v>
      </c>
      <c r="F6" s="56" t="s">
        <v>491</v>
      </c>
    </row>
    <row r="7" spans="1:6" ht="36" x14ac:dyDescent="0.2">
      <c r="A7" s="53" t="s">
        <v>183</v>
      </c>
      <c r="B7" s="53" t="s">
        <v>489</v>
      </c>
      <c r="C7" s="53" t="s">
        <v>494</v>
      </c>
      <c r="D7" s="54" t="s">
        <v>486</v>
      </c>
      <c r="E7" s="55">
        <v>61419</v>
      </c>
      <c r="F7" s="56" t="s">
        <v>491</v>
      </c>
    </row>
    <row r="8" spans="1:6" ht="21.95" customHeight="1" x14ac:dyDescent="0.2">
      <c r="A8" s="53" t="s">
        <v>183</v>
      </c>
      <c r="B8" s="53" t="s">
        <v>489</v>
      </c>
      <c r="C8" s="53" t="s">
        <v>495</v>
      </c>
      <c r="D8" s="54" t="s">
        <v>486</v>
      </c>
      <c r="E8" s="55">
        <v>33435.300000000003</v>
      </c>
      <c r="F8" s="56" t="s">
        <v>491</v>
      </c>
    </row>
    <row r="9" spans="1:6" ht="17.100000000000001" customHeight="1" x14ac:dyDescent="0.2">
      <c r="A9" s="53" t="s">
        <v>183</v>
      </c>
      <c r="B9" s="53" t="s">
        <v>489</v>
      </c>
      <c r="C9" s="53" t="s">
        <v>496</v>
      </c>
      <c r="D9" s="54" t="s">
        <v>486</v>
      </c>
      <c r="E9" s="55">
        <v>9410.5</v>
      </c>
      <c r="F9" s="56" t="s">
        <v>491</v>
      </c>
    </row>
    <row r="10" spans="1:6" ht="18.95" customHeight="1" x14ac:dyDescent="0.2">
      <c r="A10" s="53" t="s">
        <v>183</v>
      </c>
      <c r="B10" s="53" t="s">
        <v>489</v>
      </c>
      <c r="C10" s="53" t="s">
        <v>497</v>
      </c>
      <c r="D10" s="54" t="s">
        <v>486</v>
      </c>
      <c r="E10" s="55">
        <v>5929.5</v>
      </c>
      <c r="F10" s="56" t="s">
        <v>491</v>
      </c>
    </row>
    <row r="11" spans="1:6" ht="17.100000000000001" customHeight="1" x14ac:dyDescent="0.2">
      <c r="A11" s="53" t="s">
        <v>183</v>
      </c>
      <c r="B11" s="53" t="s">
        <v>489</v>
      </c>
      <c r="C11" s="53" t="s">
        <v>498</v>
      </c>
      <c r="D11" s="54" t="s">
        <v>486</v>
      </c>
      <c r="E11" s="55">
        <v>65844</v>
      </c>
      <c r="F11" s="56" t="s">
        <v>491</v>
      </c>
    </row>
    <row r="12" spans="1:6" ht="18" customHeight="1" x14ac:dyDescent="0.2">
      <c r="A12" s="53" t="s">
        <v>183</v>
      </c>
      <c r="B12" s="53" t="s">
        <v>489</v>
      </c>
      <c r="C12" s="53" t="s">
        <v>499</v>
      </c>
      <c r="D12" s="54" t="s">
        <v>486</v>
      </c>
      <c r="E12" s="55">
        <v>29393.8</v>
      </c>
      <c r="F12" s="56" t="s">
        <v>491</v>
      </c>
    </row>
    <row r="13" spans="1:6" ht="18" customHeight="1" x14ac:dyDescent="0.2">
      <c r="A13" s="53" t="s">
        <v>183</v>
      </c>
      <c r="B13" s="53" t="s">
        <v>489</v>
      </c>
      <c r="C13" s="53" t="s">
        <v>500</v>
      </c>
      <c r="D13" s="54" t="s">
        <v>486</v>
      </c>
      <c r="E13" s="55">
        <v>27193.1</v>
      </c>
      <c r="F13" s="56" t="s">
        <v>491</v>
      </c>
    </row>
    <row r="14" spans="1:6" ht="48" x14ac:dyDescent="0.2">
      <c r="A14" s="53" t="s">
        <v>183</v>
      </c>
      <c r="B14" s="53" t="s">
        <v>489</v>
      </c>
      <c r="C14" s="53" t="s">
        <v>501</v>
      </c>
      <c r="D14" s="54" t="s">
        <v>486</v>
      </c>
      <c r="E14" s="55">
        <v>50380.1</v>
      </c>
      <c r="F14" s="56" t="s">
        <v>491</v>
      </c>
    </row>
    <row r="15" spans="1:6" ht="48" x14ac:dyDescent="0.2">
      <c r="A15" s="53" t="s">
        <v>183</v>
      </c>
      <c r="B15" s="53" t="s">
        <v>489</v>
      </c>
      <c r="C15" s="53" t="s">
        <v>502</v>
      </c>
      <c r="D15" s="54" t="s">
        <v>486</v>
      </c>
      <c r="E15" s="55">
        <v>29323</v>
      </c>
      <c r="F15" s="56" t="s">
        <v>491</v>
      </c>
    </row>
    <row r="16" spans="1:6" ht="48" x14ac:dyDescent="0.2">
      <c r="A16" s="53" t="s">
        <v>183</v>
      </c>
      <c r="B16" s="53" t="s">
        <v>489</v>
      </c>
      <c r="C16" s="53" t="s">
        <v>503</v>
      </c>
      <c r="D16" s="54" t="s">
        <v>486</v>
      </c>
      <c r="E16" s="55">
        <v>32833.5</v>
      </c>
      <c r="F16" s="56" t="s">
        <v>491</v>
      </c>
    </row>
    <row r="17" spans="1:6" ht="48" x14ac:dyDescent="0.2">
      <c r="A17" s="53" t="s">
        <v>183</v>
      </c>
      <c r="B17" s="53" t="s">
        <v>489</v>
      </c>
      <c r="C17" s="53" t="s">
        <v>504</v>
      </c>
      <c r="D17" s="54" t="s">
        <v>486</v>
      </c>
      <c r="E17" s="55">
        <v>12537.5</v>
      </c>
      <c r="F17" s="56" t="s">
        <v>491</v>
      </c>
    </row>
    <row r="18" spans="1:6" ht="48" x14ac:dyDescent="0.2">
      <c r="A18" s="53" t="s">
        <v>183</v>
      </c>
      <c r="B18" s="53" t="s">
        <v>489</v>
      </c>
      <c r="C18" s="53" t="s">
        <v>505</v>
      </c>
      <c r="D18" s="54" t="s">
        <v>486</v>
      </c>
      <c r="E18" s="55">
        <v>12626</v>
      </c>
      <c r="F18" s="56" t="s">
        <v>491</v>
      </c>
    </row>
    <row r="19" spans="1:6" ht="48" x14ac:dyDescent="0.2">
      <c r="A19" s="53" t="s">
        <v>183</v>
      </c>
      <c r="B19" s="53" t="s">
        <v>489</v>
      </c>
      <c r="C19" s="53" t="s">
        <v>506</v>
      </c>
      <c r="D19" s="54" t="s">
        <v>486</v>
      </c>
      <c r="E19" s="55">
        <v>95892.7</v>
      </c>
      <c r="F19" s="56" t="s">
        <v>491</v>
      </c>
    </row>
    <row r="20" spans="1:6" ht="22.5" customHeight="1" x14ac:dyDescent="0.2">
      <c r="A20" s="53" t="s">
        <v>183</v>
      </c>
      <c r="B20" s="53" t="s">
        <v>489</v>
      </c>
      <c r="C20" s="53" t="s">
        <v>507</v>
      </c>
      <c r="D20" s="54" t="s">
        <v>486</v>
      </c>
      <c r="E20" s="55">
        <v>19706</v>
      </c>
      <c r="F20" s="56" t="s">
        <v>491</v>
      </c>
    </row>
    <row r="21" spans="1:6" ht="22.5" customHeight="1" x14ac:dyDescent="0.2">
      <c r="A21" s="53" t="s">
        <v>183</v>
      </c>
      <c r="B21" s="53" t="s">
        <v>489</v>
      </c>
      <c r="C21" s="53" t="s">
        <v>508</v>
      </c>
      <c r="D21" s="54" t="s">
        <v>486</v>
      </c>
      <c r="E21" s="55">
        <v>30975</v>
      </c>
      <c r="F21" s="56" t="s">
        <v>491</v>
      </c>
    </row>
    <row r="22" spans="1:6" ht="24" x14ac:dyDescent="0.2">
      <c r="A22" s="53" t="s">
        <v>183</v>
      </c>
      <c r="B22" s="53" t="s">
        <v>489</v>
      </c>
      <c r="C22" s="53" t="s">
        <v>509</v>
      </c>
      <c r="D22" s="54" t="s">
        <v>486</v>
      </c>
      <c r="E22" s="55">
        <v>15251.5</v>
      </c>
      <c r="F22" s="56" t="s">
        <v>491</v>
      </c>
    </row>
    <row r="23" spans="1:6" ht="24" x14ac:dyDescent="0.2">
      <c r="A23" s="53" t="s">
        <v>183</v>
      </c>
      <c r="B23" s="53" t="s">
        <v>489</v>
      </c>
      <c r="C23" s="53" t="s">
        <v>510</v>
      </c>
      <c r="D23" s="54" t="s">
        <v>486</v>
      </c>
      <c r="E23" s="55">
        <v>24225.4</v>
      </c>
      <c r="F23" s="56" t="s">
        <v>491</v>
      </c>
    </row>
    <row r="24" spans="1:6" ht="22.5" customHeight="1" x14ac:dyDescent="0.2">
      <c r="A24" s="57" t="s">
        <v>207</v>
      </c>
      <c r="B24" s="57" t="s">
        <v>511</v>
      </c>
      <c r="C24" s="58" t="s">
        <v>512</v>
      </c>
      <c r="D24" s="59" t="s">
        <v>513</v>
      </c>
      <c r="E24" s="60">
        <v>1003</v>
      </c>
      <c r="F24" s="61" t="s">
        <v>514</v>
      </c>
    </row>
    <row r="25" spans="1:6" x14ac:dyDescent="0.2">
      <c r="A25" s="57" t="s">
        <v>207</v>
      </c>
      <c r="B25" s="57" t="s">
        <v>511</v>
      </c>
      <c r="C25" s="58" t="s">
        <v>515</v>
      </c>
      <c r="D25" s="59" t="s">
        <v>513</v>
      </c>
      <c r="E25" s="60">
        <v>1003</v>
      </c>
      <c r="F25" s="61" t="s">
        <v>514</v>
      </c>
    </row>
    <row r="26" spans="1:6" ht="24" customHeight="1" x14ac:dyDescent="0.2">
      <c r="A26" s="57" t="s">
        <v>207</v>
      </c>
      <c r="B26" s="57" t="s">
        <v>511</v>
      </c>
      <c r="C26" s="58" t="s">
        <v>516</v>
      </c>
      <c r="D26" s="59" t="s">
        <v>513</v>
      </c>
      <c r="E26" s="60">
        <v>3009</v>
      </c>
      <c r="F26" s="61" t="s">
        <v>514</v>
      </c>
    </row>
    <row r="27" spans="1:6" x14ac:dyDescent="0.2">
      <c r="A27" s="57" t="s">
        <v>207</v>
      </c>
      <c r="B27" s="57" t="s">
        <v>511</v>
      </c>
      <c r="C27" s="58" t="s">
        <v>517</v>
      </c>
      <c r="D27" s="59" t="s">
        <v>513</v>
      </c>
      <c r="E27" s="60">
        <v>1882.1</v>
      </c>
      <c r="F27" s="61" t="s">
        <v>514</v>
      </c>
    </row>
    <row r="28" spans="1:6" x14ac:dyDescent="0.2">
      <c r="A28" s="57" t="s">
        <v>207</v>
      </c>
      <c r="B28" s="57" t="s">
        <v>511</v>
      </c>
      <c r="C28" s="58" t="s">
        <v>518</v>
      </c>
      <c r="D28" s="59" t="s">
        <v>486</v>
      </c>
      <c r="E28" s="60">
        <v>83.78</v>
      </c>
      <c r="F28" s="61" t="s">
        <v>514</v>
      </c>
    </row>
    <row r="29" spans="1:6" x14ac:dyDescent="0.2">
      <c r="A29" s="57" t="s">
        <v>207</v>
      </c>
      <c r="B29" s="57" t="s">
        <v>511</v>
      </c>
      <c r="C29" s="58" t="s">
        <v>519</v>
      </c>
      <c r="D29" s="59" t="s">
        <v>486</v>
      </c>
      <c r="E29" s="60">
        <v>192.34</v>
      </c>
      <c r="F29" s="61" t="s">
        <v>514</v>
      </c>
    </row>
    <row r="30" spans="1:6" x14ac:dyDescent="0.2">
      <c r="A30" s="57" t="s">
        <v>207</v>
      </c>
      <c r="B30" s="57" t="s">
        <v>511</v>
      </c>
      <c r="C30" s="58" t="s">
        <v>520</v>
      </c>
      <c r="D30" s="59" t="s">
        <v>486</v>
      </c>
      <c r="E30" s="60">
        <v>421.26</v>
      </c>
      <c r="F30" s="61" t="s">
        <v>514</v>
      </c>
    </row>
    <row r="31" spans="1:6" x14ac:dyDescent="0.2">
      <c r="A31" s="62" t="s">
        <v>521</v>
      </c>
      <c r="B31" s="62" t="s">
        <v>522</v>
      </c>
      <c r="C31" s="63" t="s">
        <v>523</v>
      </c>
      <c r="D31" s="64" t="s">
        <v>486</v>
      </c>
      <c r="E31" s="65">
        <v>6500</v>
      </c>
      <c r="F31" s="66" t="s">
        <v>524</v>
      </c>
    </row>
    <row r="32" spans="1:6" x14ac:dyDescent="0.2">
      <c r="A32" s="62" t="s">
        <v>521</v>
      </c>
      <c r="B32" s="62" t="s">
        <v>522</v>
      </c>
      <c r="C32" s="63" t="s">
        <v>525</v>
      </c>
      <c r="D32" s="64" t="s">
        <v>486</v>
      </c>
      <c r="E32" s="65">
        <v>7265.26</v>
      </c>
      <c r="F32" s="66" t="s">
        <v>524</v>
      </c>
    </row>
    <row r="33" spans="1:6" x14ac:dyDescent="0.2">
      <c r="A33" s="62" t="s">
        <v>521</v>
      </c>
      <c r="B33" s="62" t="s">
        <v>522</v>
      </c>
      <c r="C33" s="63" t="s">
        <v>526</v>
      </c>
      <c r="D33" s="64" t="s">
        <v>486</v>
      </c>
      <c r="E33" s="65">
        <v>4675.2539999999999</v>
      </c>
      <c r="F33" s="66" t="s">
        <v>524</v>
      </c>
    </row>
    <row r="34" spans="1:6" x14ac:dyDescent="0.2">
      <c r="A34" s="62" t="s">
        <v>521</v>
      </c>
      <c r="B34" s="62" t="s">
        <v>522</v>
      </c>
      <c r="C34" s="63" t="s">
        <v>527</v>
      </c>
      <c r="D34" s="64" t="s">
        <v>486</v>
      </c>
      <c r="E34" s="65">
        <v>16785.5</v>
      </c>
      <c r="F34" s="66" t="s">
        <v>524</v>
      </c>
    </row>
    <row r="35" spans="1:6" x14ac:dyDescent="0.2">
      <c r="A35" s="62" t="s">
        <v>521</v>
      </c>
      <c r="B35" s="62" t="s">
        <v>522</v>
      </c>
      <c r="C35" s="63" t="s">
        <v>528</v>
      </c>
      <c r="D35" s="64" t="s">
        <v>486</v>
      </c>
      <c r="E35" s="65">
        <v>15163</v>
      </c>
      <c r="F35" s="66" t="s">
        <v>524</v>
      </c>
    </row>
    <row r="36" spans="1:6" x14ac:dyDescent="0.2">
      <c r="A36" s="67" t="s">
        <v>276</v>
      </c>
      <c r="B36" s="67" t="s">
        <v>529</v>
      </c>
      <c r="C36" s="68" t="s">
        <v>530</v>
      </c>
      <c r="D36" s="69" t="s">
        <v>486</v>
      </c>
      <c r="E36" s="70">
        <v>2330.5</v>
      </c>
      <c r="F36" s="71" t="s">
        <v>531</v>
      </c>
    </row>
    <row r="37" spans="1:6" x14ac:dyDescent="0.2">
      <c r="A37" s="67" t="s">
        <v>276</v>
      </c>
      <c r="B37" s="67" t="s">
        <v>529</v>
      </c>
      <c r="C37" s="68" t="s">
        <v>532</v>
      </c>
      <c r="D37" s="69"/>
      <c r="E37" s="70">
        <v>1150</v>
      </c>
      <c r="F37" s="71" t="s">
        <v>531</v>
      </c>
    </row>
    <row r="38" spans="1:6" ht="24" x14ac:dyDescent="0.2">
      <c r="A38" s="67" t="s">
        <v>276</v>
      </c>
      <c r="B38" s="67" t="s">
        <v>529</v>
      </c>
      <c r="C38" s="68" t="s">
        <v>533</v>
      </c>
      <c r="D38" s="69" t="s">
        <v>486</v>
      </c>
      <c r="E38" s="70">
        <v>2330.5</v>
      </c>
      <c r="F38" s="71" t="s">
        <v>531</v>
      </c>
    </row>
    <row r="39" spans="1:6" ht="36" x14ac:dyDescent="0.2">
      <c r="A39" s="67" t="s">
        <v>276</v>
      </c>
      <c r="B39" s="67" t="s">
        <v>529</v>
      </c>
      <c r="C39" s="68" t="s">
        <v>534</v>
      </c>
      <c r="D39" s="69" t="s">
        <v>486</v>
      </c>
      <c r="E39" s="70">
        <v>3009</v>
      </c>
      <c r="F39" s="71" t="s">
        <v>531</v>
      </c>
    </row>
    <row r="40" spans="1:6" ht="36" x14ac:dyDescent="0.2">
      <c r="A40" s="67" t="s">
        <v>276</v>
      </c>
      <c r="B40" s="67" t="s">
        <v>529</v>
      </c>
      <c r="C40" s="68" t="s">
        <v>535</v>
      </c>
      <c r="D40" s="69" t="s">
        <v>486</v>
      </c>
      <c r="E40" s="70">
        <v>1150.5</v>
      </c>
      <c r="F40" s="71" t="s">
        <v>531</v>
      </c>
    </row>
    <row r="41" spans="1:6" ht="36" x14ac:dyDescent="0.2">
      <c r="A41" s="67" t="s">
        <v>276</v>
      </c>
      <c r="B41" s="67" t="s">
        <v>529</v>
      </c>
      <c r="C41" s="68" t="s">
        <v>536</v>
      </c>
      <c r="D41" s="69" t="s">
        <v>486</v>
      </c>
      <c r="E41" s="70">
        <v>1150.5</v>
      </c>
      <c r="F41" s="71" t="s">
        <v>531</v>
      </c>
    </row>
    <row r="42" spans="1:6" ht="24" x14ac:dyDescent="0.2">
      <c r="A42" s="67" t="s">
        <v>276</v>
      </c>
      <c r="B42" s="67" t="s">
        <v>529</v>
      </c>
      <c r="C42" s="68" t="s">
        <v>537</v>
      </c>
      <c r="D42" s="69" t="s">
        <v>486</v>
      </c>
      <c r="E42" s="70">
        <v>1947</v>
      </c>
      <c r="F42" s="71" t="s">
        <v>531</v>
      </c>
    </row>
    <row r="43" spans="1:6" ht="22.5" customHeight="1" x14ac:dyDescent="0.2">
      <c r="A43" s="67" t="s">
        <v>276</v>
      </c>
      <c r="B43" s="67" t="s">
        <v>529</v>
      </c>
      <c r="C43" s="68" t="s">
        <v>538</v>
      </c>
      <c r="D43" s="69" t="s">
        <v>486</v>
      </c>
      <c r="E43" s="70">
        <v>2212.5</v>
      </c>
      <c r="F43" s="71" t="s">
        <v>531</v>
      </c>
    </row>
    <row r="44" spans="1:6" ht="18.95" customHeight="1" x14ac:dyDescent="0.2">
      <c r="A44" s="72" t="s">
        <v>539</v>
      </c>
      <c r="B44" s="72" t="s">
        <v>540</v>
      </c>
      <c r="C44" s="73" t="s">
        <v>541</v>
      </c>
      <c r="D44" s="74" t="s">
        <v>486</v>
      </c>
      <c r="E44" s="75">
        <v>11210</v>
      </c>
      <c r="F44" s="76" t="s">
        <v>542</v>
      </c>
    </row>
    <row r="45" spans="1:6" ht="17.100000000000001" customHeight="1" x14ac:dyDescent="0.2">
      <c r="A45" s="72" t="s">
        <v>539</v>
      </c>
      <c r="B45" s="72" t="s">
        <v>540</v>
      </c>
      <c r="C45" s="73" t="s">
        <v>543</v>
      </c>
      <c r="D45" s="74" t="s">
        <v>486</v>
      </c>
      <c r="E45" s="75">
        <v>15692.82</v>
      </c>
      <c r="F45" s="76" t="s">
        <v>542</v>
      </c>
    </row>
    <row r="46" spans="1:6" x14ac:dyDescent="0.2">
      <c r="A46" s="72" t="s">
        <v>539</v>
      </c>
      <c r="B46" s="72" t="s">
        <v>540</v>
      </c>
      <c r="C46" s="73" t="s">
        <v>544</v>
      </c>
      <c r="D46" s="74" t="s">
        <v>486</v>
      </c>
      <c r="E46" s="75">
        <v>342200</v>
      </c>
      <c r="F46" s="76" t="s">
        <v>542</v>
      </c>
    </row>
    <row r="47" spans="1:6" ht="21" customHeight="1" x14ac:dyDescent="0.2">
      <c r="A47" s="72" t="s">
        <v>539</v>
      </c>
      <c r="B47" s="72" t="s">
        <v>540</v>
      </c>
      <c r="C47" s="73" t="s">
        <v>545</v>
      </c>
      <c r="D47" s="74" t="s">
        <v>486</v>
      </c>
      <c r="E47" s="75">
        <v>6254</v>
      </c>
      <c r="F47" s="76" t="s">
        <v>542</v>
      </c>
    </row>
    <row r="48" spans="1:6" ht="14.1" customHeight="1" x14ac:dyDescent="0.2">
      <c r="A48" s="72" t="s">
        <v>539</v>
      </c>
      <c r="B48" s="72" t="s">
        <v>540</v>
      </c>
      <c r="C48" s="73" t="s">
        <v>546</v>
      </c>
      <c r="D48" s="74" t="s">
        <v>486</v>
      </c>
      <c r="E48" s="75">
        <v>531000</v>
      </c>
      <c r="F48" s="76" t="s">
        <v>542</v>
      </c>
    </row>
    <row r="49" spans="1:6" ht="24" x14ac:dyDescent="0.2">
      <c r="A49" s="72" t="s">
        <v>539</v>
      </c>
      <c r="B49" s="72" t="s">
        <v>540</v>
      </c>
      <c r="C49" s="73" t="s">
        <v>547</v>
      </c>
      <c r="D49" s="74" t="s">
        <v>486</v>
      </c>
      <c r="E49" s="75">
        <v>49794.525000000001</v>
      </c>
      <c r="F49" s="76" t="s">
        <v>542</v>
      </c>
    </row>
    <row r="50" spans="1:6" x14ac:dyDescent="0.2">
      <c r="A50" s="72" t="s">
        <v>539</v>
      </c>
      <c r="B50" s="72" t="s">
        <v>540</v>
      </c>
      <c r="C50" s="73" t="s">
        <v>548</v>
      </c>
      <c r="D50" s="74" t="s">
        <v>486</v>
      </c>
      <c r="E50" s="75">
        <v>275000</v>
      </c>
      <c r="F50" s="76" t="s">
        <v>542</v>
      </c>
    </row>
    <row r="51" spans="1:6" ht="24" x14ac:dyDescent="0.2">
      <c r="A51" s="72" t="s">
        <v>539</v>
      </c>
      <c r="B51" s="72" t="s">
        <v>540</v>
      </c>
      <c r="C51" s="73" t="s">
        <v>549</v>
      </c>
      <c r="D51" s="74" t="s">
        <v>486</v>
      </c>
      <c r="E51" s="75">
        <v>8407.5</v>
      </c>
      <c r="F51" s="76" t="s">
        <v>542</v>
      </c>
    </row>
    <row r="52" spans="1:6" ht="15.95" customHeight="1" x14ac:dyDescent="0.2">
      <c r="A52" s="72" t="s">
        <v>539</v>
      </c>
      <c r="B52" s="72" t="s">
        <v>540</v>
      </c>
      <c r="C52" s="73" t="s">
        <v>550</v>
      </c>
      <c r="D52" s="74" t="s">
        <v>486</v>
      </c>
      <c r="E52" s="75">
        <v>96885.151100000003</v>
      </c>
      <c r="F52" s="76" t="s">
        <v>542</v>
      </c>
    </row>
    <row r="53" spans="1:6" ht="15" customHeight="1" x14ac:dyDescent="0.2">
      <c r="A53" s="72" t="s">
        <v>539</v>
      </c>
      <c r="B53" s="72" t="s">
        <v>540</v>
      </c>
      <c r="C53" s="73" t="s">
        <v>551</v>
      </c>
      <c r="D53" s="74" t="s">
        <v>486</v>
      </c>
      <c r="E53" s="75">
        <v>250160</v>
      </c>
      <c r="F53" s="76" t="s">
        <v>542</v>
      </c>
    </row>
    <row r="54" spans="1:6" ht="24" x14ac:dyDescent="0.2">
      <c r="A54" s="72" t="s">
        <v>539</v>
      </c>
      <c r="B54" s="72" t="s">
        <v>540</v>
      </c>
      <c r="C54" s="73" t="s">
        <v>552</v>
      </c>
      <c r="D54" s="74" t="s">
        <v>486</v>
      </c>
      <c r="E54" s="75">
        <v>2950</v>
      </c>
      <c r="F54" s="76" t="s">
        <v>542</v>
      </c>
    </row>
    <row r="55" spans="1:6" ht="14.1" customHeight="1" x14ac:dyDescent="0.2">
      <c r="A55" s="72" t="s">
        <v>539</v>
      </c>
      <c r="B55" s="72" t="s">
        <v>540</v>
      </c>
      <c r="C55" s="73" t="s">
        <v>553</v>
      </c>
      <c r="D55" s="74" t="s">
        <v>486</v>
      </c>
      <c r="E55" s="75">
        <v>226560</v>
      </c>
      <c r="F55" s="76" t="s">
        <v>542</v>
      </c>
    </row>
    <row r="56" spans="1:6" ht="30.75" customHeight="1" x14ac:dyDescent="0.2">
      <c r="A56" s="72" t="s">
        <v>539</v>
      </c>
      <c r="B56" s="72" t="s">
        <v>540</v>
      </c>
      <c r="C56" s="73" t="s">
        <v>554</v>
      </c>
      <c r="D56" s="74" t="s">
        <v>486</v>
      </c>
      <c r="E56" s="75">
        <v>501500</v>
      </c>
      <c r="F56" s="76" t="s">
        <v>542</v>
      </c>
    </row>
    <row r="57" spans="1:6" ht="15" customHeight="1" x14ac:dyDescent="0.2">
      <c r="A57" s="72" t="s">
        <v>539</v>
      </c>
      <c r="B57" s="72" t="s">
        <v>540</v>
      </c>
      <c r="C57" s="73" t="s">
        <v>555</v>
      </c>
      <c r="D57" s="74" t="s">
        <v>486</v>
      </c>
      <c r="E57" s="75">
        <v>41300</v>
      </c>
      <c r="F57" s="76" t="s">
        <v>542</v>
      </c>
    </row>
    <row r="58" spans="1:6" ht="24" customHeight="1" x14ac:dyDescent="0.2">
      <c r="A58" s="72" t="s">
        <v>539</v>
      </c>
      <c r="B58" s="72" t="s">
        <v>540</v>
      </c>
      <c r="C58" s="73" t="s">
        <v>556</v>
      </c>
      <c r="D58" s="74" t="s">
        <v>486</v>
      </c>
      <c r="E58" s="75">
        <v>49560</v>
      </c>
      <c r="F58" s="76" t="s">
        <v>542</v>
      </c>
    </row>
    <row r="59" spans="1:6" ht="14.1" customHeight="1" x14ac:dyDescent="0.2">
      <c r="A59" s="72" t="s">
        <v>539</v>
      </c>
      <c r="B59" s="72" t="s">
        <v>540</v>
      </c>
      <c r="C59" s="73" t="s">
        <v>557</v>
      </c>
      <c r="D59" s="74" t="s">
        <v>486</v>
      </c>
      <c r="E59" s="75">
        <v>188800</v>
      </c>
      <c r="F59" s="76" t="s">
        <v>542</v>
      </c>
    </row>
    <row r="60" spans="1:6" ht="15" customHeight="1" x14ac:dyDescent="0.2">
      <c r="A60" s="72" t="s">
        <v>539</v>
      </c>
      <c r="B60" s="72" t="s">
        <v>540</v>
      </c>
      <c r="C60" s="73" t="s">
        <v>558</v>
      </c>
      <c r="D60" s="74" t="s">
        <v>486</v>
      </c>
      <c r="E60" s="75">
        <v>27140</v>
      </c>
      <c r="F60" s="76" t="s">
        <v>542</v>
      </c>
    </row>
    <row r="61" spans="1:6" ht="15.95" customHeight="1" x14ac:dyDescent="0.2">
      <c r="A61" s="72" t="s">
        <v>539</v>
      </c>
      <c r="B61" s="72" t="s">
        <v>540</v>
      </c>
      <c r="C61" s="73" t="s">
        <v>559</v>
      </c>
      <c r="D61" s="74" t="s">
        <v>486</v>
      </c>
      <c r="E61" s="75">
        <v>49219.1806</v>
      </c>
      <c r="F61" s="76" t="s">
        <v>542</v>
      </c>
    </row>
    <row r="62" spans="1:6" ht="18.95" customHeight="1" x14ac:dyDescent="0.2">
      <c r="A62" s="72" t="s">
        <v>539</v>
      </c>
      <c r="B62" s="72" t="s">
        <v>540</v>
      </c>
      <c r="C62" s="73" t="s">
        <v>560</v>
      </c>
      <c r="D62" s="74" t="s">
        <v>486</v>
      </c>
      <c r="E62" s="75">
        <v>26137.0707</v>
      </c>
      <c r="F62" s="76" t="s">
        <v>542</v>
      </c>
    </row>
    <row r="63" spans="1:6" ht="20.100000000000001" customHeight="1" x14ac:dyDescent="0.2">
      <c r="A63" s="72" t="s">
        <v>539</v>
      </c>
      <c r="B63" s="72" t="s">
        <v>540</v>
      </c>
      <c r="C63" s="73" t="s">
        <v>561</v>
      </c>
      <c r="D63" s="74" t="s">
        <v>486</v>
      </c>
      <c r="E63" s="75">
        <v>105563.74400000001</v>
      </c>
      <c r="F63" s="76" t="s">
        <v>542</v>
      </c>
    </row>
    <row r="64" spans="1:6" ht="18.95" customHeight="1" x14ac:dyDescent="0.2">
      <c r="A64" s="72" t="s">
        <v>539</v>
      </c>
      <c r="B64" s="72" t="s">
        <v>540</v>
      </c>
      <c r="C64" s="73" t="s">
        <v>562</v>
      </c>
      <c r="D64" s="74" t="s">
        <v>486</v>
      </c>
      <c r="E64" s="75">
        <v>6490</v>
      </c>
      <c r="F64" s="76" t="s">
        <v>542</v>
      </c>
    </row>
    <row r="65" spans="1:6" ht="15" customHeight="1" x14ac:dyDescent="0.2">
      <c r="A65" s="72" t="s">
        <v>539</v>
      </c>
      <c r="B65" s="72" t="s">
        <v>540</v>
      </c>
      <c r="C65" s="73" t="s">
        <v>563</v>
      </c>
      <c r="D65" s="74" t="s">
        <v>486</v>
      </c>
      <c r="E65" s="75">
        <v>30335.3338</v>
      </c>
      <c r="F65" s="76" t="s">
        <v>542</v>
      </c>
    </row>
    <row r="66" spans="1:6" ht="24" x14ac:dyDescent="0.2">
      <c r="A66" s="72" t="s">
        <v>539</v>
      </c>
      <c r="B66" s="72" t="s">
        <v>540</v>
      </c>
      <c r="C66" s="73" t="s">
        <v>564</v>
      </c>
      <c r="D66" s="74" t="s">
        <v>486</v>
      </c>
      <c r="E66" s="75">
        <v>72981.654699999999</v>
      </c>
      <c r="F66" s="76" t="s">
        <v>542</v>
      </c>
    </row>
    <row r="67" spans="1:6" x14ac:dyDescent="0.2">
      <c r="A67" s="72" t="s">
        <v>539</v>
      </c>
      <c r="B67" s="72" t="s">
        <v>540</v>
      </c>
      <c r="C67" s="73" t="s">
        <v>565</v>
      </c>
      <c r="D67" s="74" t="s">
        <v>486</v>
      </c>
      <c r="E67" s="75">
        <v>172048.60250000001</v>
      </c>
      <c r="F67" s="76" t="s">
        <v>542</v>
      </c>
    </row>
    <row r="68" spans="1:6" x14ac:dyDescent="0.2">
      <c r="A68" s="72" t="s">
        <v>539</v>
      </c>
      <c r="B68" s="72" t="s">
        <v>540</v>
      </c>
      <c r="C68" s="73" t="s">
        <v>566</v>
      </c>
      <c r="D68" s="74" t="s">
        <v>486</v>
      </c>
      <c r="E68" s="75">
        <v>104465.4</v>
      </c>
      <c r="F68" s="76" t="s">
        <v>542</v>
      </c>
    </row>
    <row r="69" spans="1:6" x14ac:dyDescent="0.2">
      <c r="A69" s="72" t="s">
        <v>539</v>
      </c>
      <c r="B69" s="72" t="s">
        <v>540</v>
      </c>
      <c r="C69" s="73" t="s">
        <v>567</v>
      </c>
      <c r="D69" s="74" t="s">
        <v>486</v>
      </c>
      <c r="E69" s="75">
        <v>8314.2916999999998</v>
      </c>
      <c r="F69" s="76" t="s">
        <v>542</v>
      </c>
    </row>
    <row r="70" spans="1:6" x14ac:dyDescent="0.2">
      <c r="A70" s="72" t="s">
        <v>539</v>
      </c>
      <c r="B70" s="72" t="s">
        <v>540</v>
      </c>
      <c r="C70" s="73" t="s">
        <v>568</v>
      </c>
      <c r="D70" s="74" t="s">
        <v>486</v>
      </c>
      <c r="E70" s="75">
        <v>198806.39999999999</v>
      </c>
      <c r="F70" s="76" t="s">
        <v>542</v>
      </c>
    </row>
    <row r="71" spans="1:6" x14ac:dyDescent="0.2">
      <c r="A71" s="72" t="s">
        <v>539</v>
      </c>
      <c r="B71" s="72" t="s">
        <v>540</v>
      </c>
      <c r="C71" s="73" t="s">
        <v>569</v>
      </c>
      <c r="D71" s="74" t="s">
        <v>486</v>
      </c>
      <c r="E71" s="75">
        <v>11313.84</v>
      </c>
      <c r="F71" s="76" t="s">
        <v>542</v>
      </c>
    </row>
    <row r="72" spans="1:6" x14ac:dyDescent="0.2">
      <c r="A72" s="72" t="s">
        <v>539</v>
      </c>
      <c r="B72" s="72" t="s">
        <v>540</v>
      </c>
      <c r="C72" s="73" t="s">
        <v>570</v>
      </c>
      <c r="D72" s="74" t="s">
        <v>486</v>
      </c>
      <c r="E72" s="75">
        <v>469017.40850000002</v>
      </c>
      <c r="F72" s="76" t="s">
        <v>542</v>
      </c>
    </row>
    <row r="73" spans="1:6" ht="24" x14ac:dyDescent="0.2">
      <c r="A73" s="72" t="s">
        <v>539</v>
      </c>
      <c r="B73" s="72" t="s">
        <v>540</v>
      </c>
      <c r="C73" s="73" t="s">
        <v>571</v>
      </c>
      <c r="D73" s="74" t="s">
        <v>486</v>
      </c>
      <c r="E73" s="75">
        <v>4501.7</v>
      </c>
      <c r="F73" s="76" t="s">
        <v>542</v>
      </c>
    </row>
    <row r="74" spans="1:6" x14ac:dyDescent="0.2">
      <c r="A74" s="72" t="s">
        <v>539</v>
      </c>
      <c r="B74" s="72" t="s">
        <v>540</v>
      </c>
      <c r="C74" s="73" t="s">
        <v>572</v>
      </c>
      <c r="D74" s="74" t="s">
        <v>486</v>
      </c>
      <c r="E74" s="75">
        <v>161582.93400000001</v>
      </c>
      <c r="F74" s="76" t="s">
        <v>542</v>
      </c>
    </row>
    <row r="75" spans="1:6" ht="24" x14ac:dyDescent="0.2">
      <c r="A75" s="72" t="s">
        <v>539</v>
      </c>
      <c r="B75" s="72" t="s">
        <v>540</v>
      </c>
      <c r="C75" s="73" t="s">
        <v>573</v>
      </c>
      <c r="D75" s="74" t="s">
        <v>486</v>
      </c>
      <c r="E75" s="75">
        <v>344224.6911</v>
      </c>
      <c r="F75" s="76" t="s">
        <v>542</v>
      </c>
    </row>
    <row r="76" spans="1:6" x14ac:dyDescent="0.2">
      <c r="A76" s="72" t="s">
        <v>539</v>
      </c>
      <c r="B76" s="72" t="s">
        <v>540</v>
      </c>
      <c r="C76" s="73" t="s">
        <v>574</v>
      </c>
      <c r="D76" s="74" t="s">
        <v>486</v>
      </c>
      <c r="E76" s="75">
        <v>24151.661800000002</v>
      </c>
      <c r="F76" s="76" t="s">
        <v>542</v>
      </c>
    </row>
    <row r="77" spans="1:6" x14ac:dyDescent="0.2">
      <c r="A77" s="72" t="s">
        <v>539</v>
      </c>
      <c r="B77" s="72" t="s">
        <v>540</v>
      </c>
      <c r="C77" s="73" t="s">
        <v>575</v>
      </c>
      <c r="D77" s="74" t="s">
        <v>486</v>
      </c>
      <c r="E77" s="75">
        <v>12836.04</v>
      </c>
      <c r="F77" s="76" t="s">
        <v>542</v>
      </c>
    </row>
    <row r="78" spans="1:6" ht="24" x14ac:dyDescent="0.2">
      <c r="A78" s="72" t="s">
        <v>539</v>
      </c>
      <c r="B78" s="72" t="s">
        <v>540</v>
      </c>
      <c r="C78" s="73" t="s">
        <v>576</v>
      </c>
      <c r="D78" s="74" t="s">
        <v>486</v>
      </c>
      <c r="E78" s="75">
        <v>45994.842499999999</v>
      </c>
      <c r="F78" s="76" t="s">
        <v>542</v>
      </c>
    </row>
    <row r="79" spans="1:6" x14ac:dyDescent="0.2">
      <c r="A79" s="72" t="s">
        <v>539</v>
      </c>
      <c r="B79" s="72" t="s">
        <v>540</v>
      </c>
      <c r="C79" s="73" t="s">
        <v>577</v>
      </c>
      <c r="D79" s="74" t="s">
        <v>486</v>
      </c>
      <c r="E79" s="75">
        <v>111029.4216</v>
      </c>
      <c r="F79" s="76" t="s">
        <v>542</v>
      </c>
    </row>
    <row r="80" spans="1:6" x14ac:dyDescent="0.2">
      <c r="A80" s="72" t="s">
        <v>539</v>
      </c>
      <c r="B80" s="72" t="s">
        <v>540</v>
      </c>
      <c r="C80" s="73" t="s">
        <v>578</v>
      </c>
      <c r="D80" s="74" t="s">
        <v>486</v>
      </c>
      <c r="E80" s="75">
        <v>1770</v>
      </c>
      <c r="F80" s="76" t="s">
        <v>542</v>
      </c>
    </row>
    <row r="81" spans="1:6" ht="24" x14ac:dyDescent="0.2">
      <c r="A81" s="72" t="s">
        <v>539</v>
      </c>
      <c r="B81" s="72" t="s">
        <v>540</v>
      </c>
      <c r="C81" s="73" t="s">
        <v>579</v>
      </c>
      <c r="D81" s="74" t="s">
        <v>486</v>
      </c>
      <c r="E81" s="75">
        <v>4524.9931999999999</v>
      </c>
      <c r="F81" s="76" t="s">
        <v>542</v>
      </c>
    </row>
    <row r="82" spans="1:6" ht="18.75" customHeight="1" x14ac:dyDescent="0.2">
      <c r="A82" s="72" t="s">
        <v>539</v>
      </c>
      <c r="B82" s="72" t="s">
        <v>540</v>
      </c>
      <c r="C82" s="73" t="s">
        <v>580</v>
      </c>
      <c r="D82" s="74" t="s">
        <v>486</v>
      </c>
      <c r="E82" s="75">
        <v>3299.87</v>
      </c>
      <c r="F82" s="76" t="s">
        <v>542</v>
      </c>
    </row>
    <row r="83" spans="1:6" ht="20.25" customHeight="1" x14ac:dyDescent="0.2">
      <c r="A83" s="72" t="s">
        <v>539</v>
      </c>
      <c r="B83" s="72" t="s">
        <v>540</v>
      </c>
      <c r="C83" s="73" t="s">
        <v>581</v>
      </c>
      <c r="D83" s="74" t="s">
        <v>486</v>
      </c>
      <c r="E83" s="75">
        <v>4242.6899999999996</v>
      </c>
      <c r="F83" s="76" t="s">
        <v>542</v>
      </c>
    </row>
    <row r="84" spans="1:6" ht="21.95" customHeight="1" x14ac:dyDescent="0.2">
      <c r="A84" s="72" t="s">
        <v>539</v>
      </c>
      <c r="B84" s="72" t="s">
        <v>540</v>
      </c>
      <c r="C84" s="73" t="s">
        <v>582</v>
      </c>
      <c r="D84" s="74" t="s">
        <v>486</v>
      </c>
      <c r="E84" s="75">
        <v>11859.991</v>
      </c>
      <c r="F84" s="76" t="s">
        <v>542</v>
      </c>
    </row>
    <row r="85" spans="1:6" ht="18" customHeight="1" x14ac:dyDescent="0.2">
      <c r="A85" s="72" t="s">
        <v>539</v>
      </c>
      <c r="B85" s="72" t="s">
        <v>540</v>
      </c>
      <c r="C85" s="73" t="s">
        <v>583</v>
      </c>
      <c r="D85" s="74" t="s">
        <v>486</v>
      </c>
      <c r="E85" s="75">
        <v>1479.9914000000001</v>
      </c>
      <c r="F85" s="76" t="s">
        <v>542</v>
      </c>
    </row>
    <row r="86" spans="1:6" ht="24" x14ac:dyDescent="0.2">
      <c r="A86" s="72" t="s">
        <v>539</v>
      </c>
      <c r="B86" s="72" t="s">
        <v>540</v>
      </c>
      <c r="C86" s="73" t="s">
        <v>584</v>
      </c>
      <c r="D86" s="74" t="s">
        <v>486</v>
      </c>
      <c r="E86" s="75">
        <v>1999.9938</v>
      </c>
      <c r="F86" s="76" t="s">
        <v>542</v>
      </c>
    </row>
    <row r="87" spans="1:6" ht="24" x14ac:dyDescent="0.2">
      <c r="A87" s="72" t="s">
        <v>539</v>
      </c>
      <c r="B87" s="72" t="s">
        <v>540</v>
      </c>
      <c r="C87" s="73" t="s">
        <v>585</v>
      </c>
      <c r="D87" s="74" t="s">
        <v>486</v>
      </c>
      <c r="E87" s="75">
        <v>6938.4</v>
      </c>
      <c r="F87" s="76" t="s">
        <v>542</v>
      </c>
    </row>
    <row r="88" spans="1:6" x14ac:dyDescent="0.2">
      <c r="A88" s="72" t="s">
        <v>539</v>
      </c>
      <c r="B88" s="72" t="s">
        <v>540</v>
      </c>
      <c r="C88" s="73" t="s">
        <v>586</v>
      </c>
      <c r="D88" s="74" t="s">
        <v>486</v>
      </c>
      <c r="E88" s="75">
        <v>938.18259999999998</v>
      </c>
      <c r="F88" s="76" t="s">
        <v>542</v>
      </c>
    </row>
    <row r="89" spans="1:6" x14ac:dyDescent="0.2">
      <c r="A89" s="72" t="s">
        <v>539</v>
      </c>
      <c r="B89" s="72" t="s">
        <v>540</v>
      </c>
      <c r="C89" s="73" t="s">
        <v>587</v>
      </c>
      <c r="D89" s="74" t="s">
        <v>486</v>
      </c>
      <c r="E89" s="75">
        <v>3519.94</v>
      </c>
      <c r="F89" s="76" t="s">
        <v>542</v>
      </c>
    </row>
    <row r="90" spans="1:6" ht="20.100000000000001" customHeight="1" x14ac:dyDescent="0.2">
      <c r="A90" s="72" t="s">
        <v>539</v>
      </c>
      <c r="B90" s="72" t="s">
        <v>540</v>
      </c>
      <c r="C90" s="73" t="s">
        <v>588</v>
      </c>
      <c r="D90" s="74" t="s">
        <v>486</v>
      </c>
      <c r="E90" s="75">
        <v>9</v>
      </c>
      <c r="F90" s="76" t="s">
        <v>542</v>
      </c>
    </row>
    <row r="91" spans="1:6" ht="20.100000000000001" customHeight="1" x14ac:dyDescent="0.2">
      <c r="A91" s="72" t="s">
        <v>539</v>
      </c>
      <c r="B91" s="72" t="s">
        <v>540</v>
      </c>
      <c r="C91" s="73" t="s">
        <v>589</v>
      </c>
      <c r="D91" s="74" t="s">
        <v>486</v>
      </c>
      <c r="E91" s="75">
        <v>63229.120000000003</v>
      </c>
      <c r="F91" s="76" t="s">
        <v>542</v>
      </c>
    </row>
    <row r="92" spans="1:6" ht="24.75" customHeight="1" x14ac:dyDescent="0.2">
      <c r="A92" s="72" t="s">
        <v>539</v>
      </c>
      <c r="B92" s="72" t="s">
        <v>540</v>
      </c>
      <c r="C92" s="73" t="s">
        <v>590</v>
      </c>
      <c r="D92" s="74" t="s">
        <v>486</v>
      </c>
      <c r="E92" s="75">
        <v>475540</v>
      </c>
      <c r="F92" s="76" t="s">
        <v>542</v>
      </c>
    </row>
    <row r="93" spans="1:6" x14ac:dyDescent="0.2">
      <c r="A93" s="72" t="s">
        <v>539</v>
      </c>
      <c r="B93" s="72" t="s">
        <v>540</v>
      </c>
      <c r="C93" s="73" t="s">
        <v>591</v>
      </c>
      <c r="D93" s="74" t="s">
        <v>486</v>
      </c>
      <c r="E93" s="75">
        <v>490481.16</v>
      </c>
      <c r="F93" s="76" t="s">
        <v>542</v>
      </c>
    </row>
    <row r="94" spans="1:6" ht="24" x14ac:dyDescent="0.2">
      <c r="A94" s="72" t="s">
        <v>539</v>
      </c>
      <c r="B94" s="72" t="s">
        <v>540</v>
      </c>
      <c r="C94" s="73" t="s">
        <v>592</v>
      </c>
      <c r="D94" s="74" t="s">
        <v>486</v>
      </c>
      <c r="E94" s="75">
        <v>74340</v>
      </c>
      <c r="F94" s="76" t="s">
        <v>542</v>
      </c>
    </row>
    <row r="95" spans="1:6" ht="15" customHeight="1" x14ac:dyDescent="0.2">
      <c r="A95" s="72" t="s">
        <v>539</v>
      </c>
      <c r="B95" s="72" t="s">
        <v>540</v>
      </c>
      <c r="C95" s="73" t="s">
        <v>593</v>
      </c>
      <c r="D95" s="74" t="s">
        <v>486</v>
      </c>
      <c r="E95" s="75">
        <v>40101.792600000001</v>
      </c>
      <c r="F95" s="76" t="s">
        <v>542</v>
      </c>
    </row>
    <row r="96" spans="1:6" ht="14.1" customHeight="1" x14ac:dyDescent="0.2">
      <c r="A96" s="72" t="s">
        <v>539</v>
      </c>
      <c r="B96" s="72" t="s">
        <v>540</v>
      </c>
      <c r="C96" s="73" t="s">
        <v>594</v>
      </c>
      <c r="D96" s="74" t="s">
        <v>486</v>
      </c>
      <c r="E96" s="75">
        <v>386697.033</v>
      </c>
      <c r="F96" s="76" t="s">
        <v>542</v>
      </c>
    </row>
    <row r="97" spans="1:6" x14ac:dyDescent="0.2">
      <c r="A97" s="72" t="s">
        <v>539</v>
      </c>
      <c r="B97" s="72" t="s">
        <v>540</v>
      </c>
      <c r="C97" s="73" t="s">
        <v>595</v>
      </c>
      <c r="D97" s="74" t="s">
        <v>486</v>
      </c>
      <c r="E97" s="75">
        <v>142177.25599999999</v>
      </c>
      <c r="F97" s="76" t="s">
        <v>542</v>
      </c>
    </row>
    <row r="98" spans="1:6" x14ac:dyDescent="0.2">
      <c r="A98" s="72" t="s">
        <v>539</v>
      </c>
      <c r="B98" s="72" t="s">
        <v>540</v>
      </c>
      <c r="C98" s="73" t="s">
        <v>596</v>
      </c>
      <c r="D98" s="74" t="s">
        <v>486</v>
      </c>
      <c r="E98" s="75">
        <v>26868.6</v>
      </c>
      <c r="F98" s="76" t="s">
        <v>542</v>
      </c>
    </row>
    <row r="99" spans="1:6" ht="24" x14ac:dyDescent="0.2">
      <c r="A99" s="72" t="s">
        <v>539</v>
      </c>
      <c r="B99" s="72" t="s">
        <v>540</v>
      </c>
      <c r="C99" s="73" t="s">
        <v>597</v>
      </c>
      <c r="D99" s="74" t="s">
        <v>486</v>
      </c>
      <c r="E99" s="75">
        <v>1897493.1</v>
      </c>
      <c r="F99" s="76" t="s">
        <v>542</v>
      </c>
    </row>
    <row r="100" spans="1:6" x14ac:dyDescent="0.2">
      <c r="A100" s="72" t="s">
        <v>539</v>
      </c>
      <c r="B100" s="72" t="s">
        <v>540</v>
      </c>
      <c r="C100" s="73" t="s">
        <v>598</v>
      </c>
      <c r="D100" s="74" t="s">
        <v>486</v>
      </c>
      <c r="E100" s="75">
        <v>232041.1</v>
      </c>
      <c r="F100" s="76" t="s">
        <v>542</v>
      </c>
    </row>
    <row r="101" spans="1:6" ht="24" x14ac:dyDescent="0.2">
      <c r="A101" s="72" t="s">
        <v>539</v>
      </c>
      <c r="B101" s="72" t="s">
        <v>540</v>
      </c>
      <c r="C101" s="73" t="s">
        <v>599</v>
      </c>
      <c r="D101" s="74" t="s">
        <v>486</v>
      </c>
      <c r="E101" s="75">
        <v>34703.800000000003</v>
      </c>
      <c r="F101" s="76" t="s">
        <v>542</v>
      </c>
    </row>
    <row r="102" spans="1:6" ht="24" x14ac:dyDescent="0.2">
      <c r="A102" s="72" t="s">
        <v>539</v>
      </c>
      <c r="B102" s="72" t="s">
        <v>540</v>
      </c>
      <c r="C102" s="73" t="s">
        <v>600</v>
      </c>
      <c r="D102" s="74" t="s">
        <v>486</v>
      </c>
      <c r="E102" s="75">
        <v>8903.1</v>
      </c>
      <c r="F102" s="76" t="s">
        <v>542</v>
      </c>
    </row>
    <row r="103" spans="1:6" ht="15.95" customHeight="1" x14ac:dyDescent="0.2">
      <c r="A103" s="72" t="s">
        <v>539</v>
      </c>
      <c r="B103" s="72" t="s">
        <v>540</v>
      </c>
      <c r="C103" s="73" t="s">
        <v>601</v>
      </c>
      <c r="D103" s="74" t="s">
        <v>486</v>
      </c>
      <c r="E103" s="75">
        <v>130316.25</v>
      </c>
      <c r="F103" s="73" t="s">
        <v>542</v>
      </c>
    </row>
    <row r="104" spans="1:6" x14ac:dyDescent="0.2">
      <c r="A104" s="72" t="s">
        <v>539</v>
      </c>
      <c r="B104" s="72" t="s">
        <v>540</v>
      </c>
      <c r="C104" s="73" t="s">
        <v>602</v>
      </c>
      <c r="D104" s="74" t="s">
        <v>486</v>
      </c>
      <c r="E104" s="75">
        <v>22139.75</v>
      </c>
      <c r="F104" s="76" t="s">
        <v>542</v>
      </c>
    </row>
    <row r="105" spans="1:6" ht="24" x14ac:dyDescent="0.2">
      <c r="A105" s="72" t="s">
        <v>539</v>
      </c>
      <c r="B105" s="72" t="s">
        <v>540</v>
      </c>
      <c r="C105" s="73" t="s">
        <v>603</v>
      </c>
      <c r="D105" s="74" t="s">
        <v>486</v>
      </c>
      <c r="E105" s="75">
        <v>62932.232000000004</v>
      </c>
      <c r="F105" s="76" t="s">
        <v>542</v>
      </c>
    </row>
    <row r="106" spans="1:6" ht="24" x14ac:dyDescent="0.2">
      <c r="A106" s="72" t="s">
        <v>539</v>
      </c>
      <c r="B106" s="72" t="s">
        <v>540</v>
      </c>
      <c r="C106" s="73" t="s">
        <v>604</v>
      </c>
      <c r="D106" s="74" t="s">
        <v>486</v>
      </c>
      <c r="E106" s="75">
        <v>62932.232199999999</v>
      </c>
      <c r="F106" s="76" t="s">
        <v>542</v>
      </c>
    </row>
    <row r="107" spans="1:6" ht="24" x14ac:dyDescent="0.2">
      <c r="A107" s="72" t="s">
        <v>539</v>
      </c>
      <c r="B107" s="72" t="s">
        <v>540</v>
      </c>
      <c r="C107" s="73" t="s">
        <v>605</v>
      </c>
      <c r="D107" s="74" t="s">
        <v>486</v>
      </c>
      <c r="E107" s="75">
        <v>57230</v>
      </c>
      <c r="F107" s="76" t="s">
        <v>542</v>
      </c>
    </row>
    <row r="108" spans="1:6" x14ac:dyDescent="0.2">
      <c r="A108" s="72" t="s">
        <v>539</v>
      </c>
      <c r="B108" s="72" t="s">
        <v>540</v>
      </c>
      <c r="C108" s="73" t="s">
        <v>606</v>
      </c>
      <c r="D108" s="74" t="s">
        <v>486</v>
      </c>
      <c r="E108" s="75">
        <v>2549.9917</v>
      </c>
      <c r="F108" s="76" t="s">
        <v>542</v>
      </c>
    </row>
    <row r="109" spans="1:6" x14ac:dyDescent="0.2">
      <c r="A109" s="72" t="s">
        <v>539</v>
      </c>
      <c r="B109" s="72" t="s">
        <v>540</v>
      </c>
      <c r="C109" s="73" t="s">
        <v>607</v>
      </c>
      <c r="D109" s="74" t="s">
        <v>486</v>
      </c>
      <c r="E109" s="75">
        <v>13999.992</v>
      </c>
      <c r="F109" s="76" t="s">
        <v>542</v>
      </c>
    </row>
    <row r="110" spans="1:6" x14ac:dyDescent="0.2">
      <c r="A110" s="72" t="s">
        <v>539</v>
      </c>
      <c r="B110" s="72" t="s">
        <v>540</v>
      </c>
      <c r="C110" s="73" t="s">
        <v>608</v>
      </c>
      <c r="D110" s="74" t="s">
        <v>486</v>
      </c>
      <c r="E110" s="75">
        <v>19383.86</v>
      </c>
      <c r="F110" s="76" t="s">
        <v>542</v>
      </c>
    </row>
    <row r="111" spans="1:6" x14ac:dyDescent="0.2">
      <c r="A111" s="72" t="s">
        <v>539</v>
      </c>
      <c r="B111" s="72" t="s">
        <v>540</v>
      </c>
      <c r="C111" s="73" t="s">
        <v>609</v>
      </c>
      <c r="D111" s="74" t="s">
        <v>486</v>
      </c>
      <c r="E111" s="75">
        <v>250971.84</v>
      </c>
      <c r="F111" s="76" t="s">
        <v>542</v>
      </c>
    </row>
    <row r="112" spans="1:6" x14ac:dyDescent="0.2">
      <c r="A112" s="72" t="s">
        <v>539</v>
      </c>
      <c r="B112" s="72" t="s">
        <v>540</v>
      </c>
      <c r="C112" s="73" t="s">
        <v>610</v>
      </c>
      <c r="D112" s="74" t="s">
        <v>486</v>
      </c>
      <c r="E112" s="75">
        <v>257712</v>
      </c>
      <c r="F112" s="76" t="s">
        <v>542</v>
      </c>
    </row>
    <row r="113" spans="1:6" x14ac:dyDescent="0.2">
      <c r="A113" s="72" t="s">
        <v>539</v>
      </c>
      <c r="B113" s="72" t="s">
        <v>540</v>
      </c>
      <c r="C113" s="73" t="s">
        <v>611</v>
      </c>
      <c r="D113" s="74" t="s">
        <v>486</v>
      </c>
      <c r="E113" s="75">
        <v>3613.16</v>
      </c>
      <c r="F113" s="76" t="s">
        <v>542</v>
      </c>
    </row>
    <row r="114" spans="1:6" x14ac:dyDescent="0.2">
      <c r="A114" s="72" t="s">
        <v>539</v>
      </c>
      <c r="B114" s="72" t="s">
        <v>540</v>
      </c>
      <c r="C114" s="73" t="s">
        <v>612</v>
      </c>
      <c r="D114" s="74" t="s">
        <v>486</v>
      </c>
      <c r="E114" s="75">
        <v>34202.300000000003</v>
      </c>
      <c r="F114" s="76" t="s">
        <v>542</v>
      </c>
    </row>
    <row r="115" spans="1:6" x14ac:dyDescent="0.2">
      <c r="A115" s="72" t="s">
        <v>539</v>
      </c>
      <c r="B115" s="72" t="s">
        <v>540</v>
      </c>
      <c r="C115" s="73" t="s">
        <v>613</v>
      </c>
      <c r="D115" s="74" t="s">
        <v>486</v>
      </c>
      <c r="E115" s="75">
        <v>30336.03</v>
      </c>
      <c r="F115" s="76" t="s">
        <v>542</v>
      </c>
    </row>
    <row r="116" spans="1:6" x14ac:dyDescent="0.2">
      <c r="A116" s="72" t="s">
        <v>539</v>
      </c>
      <c r="B116" s="72" t="s">
        <v>540</v>
      </c>
      <c r="C116" s="73" t="s">
        <v>614</v>
      </c>
      <c r="D116" s="74" t="s">
        <v>486</v>
      </c>
      <c r="E116" s="75">
        <v>1250.8</v>
      </c>
      <c r="F116" s="76" t="s">
        <v>542</v>
      </c>
    </row>
    <row r="117" spans="1:6" x14ac:dyDescent="0.2">
      <c r="A117" s="72" t="s">
        <v>539</v>
      </c>
      <c r="B117" s="72" t="s">
        <v>540</v>
      </c>
      <c r="C117" s="73" t="s">
        <v>615</v>
      </c>
      <c r="D117" s="74" t="s">
        <v>486</v>
      </c>
      <c r="E117" s="75">
        <v>1250.8</v>
      </c>
      <c r="F117" s="76" t="s">
        <v>542</v>
      </c>
    </row>
    <row r="118" spans="1:6" x14ac:dyDescent="0.2">
      <c r="A118" s="72" t="s">
        <v>539</v>
      </c>
      <c r="B118" s="72" t="s">
        <v>540</v>
      </c>
      <c r="C118" s="73" t="s">
        <v>616</v>
      </c>
      <c r="D118" s="74" t="s">
        <v>486</v>
      </c>
      <c r="E118" s="75">
        <v>1250.8</v>
      </c>
      <c r="F118" s="76" t="s">
        <v>542</v>
      </c>
    </row>
    <row r="119" spans="1:6" x14ac:dyDescent="0.2">
      <c r="A119" s="72" t="s">
        <v>539</v>
      </c>
      <c r="B119" s="72" t="s">
        <v>540</v>
      </c>
      <c r="C119" s="73" t="s">
        <v>617</v>
      </c>
      <c r="D119" s="74" t="s">
        <v>486</v>
      </c>
      <c r="E119" s="75">
        <v>21240</v>
      </c>
      <c r="F119" s="76" t="s">
        <v>542</v>
      </c>
    </row>
    <row r="120" spans="1:6" x14ac:dyDescent="0.2">
      <c r="A120" s="72" t="s">
        <v>539</v>
      </c>
      <c r="B120" s="72" t="s">
        <v>540</v>
      </c>
      <c r="C120" s="73" t="s">
        <v>618</v>
      </c>
      <c r="D120" s="74" t="s">
        <v>486</v>
      </c>
      <c r="E120" s="75">
        <v>43960.9</v>
      </c>
      <c r="F120" s="76" t="s">
        <v>542</v>
      </c>
    </row>
    <row r="121" spans="1:6" x14ac:dyDescent="0.2">
      <c r="A121" s="72" t="s">
        <v>539</v>
      </c>
      <c r="B121" s="72" t="s">
        <v>540</v>
      </c>
      <c r="C121" s="73" t="s">
        <v>619</v>
      </c>
      <c r="D121" s="74" t="s">
        <v>486</v>
      </c>
      <c r="E121" s="75">
        <v>13749.996999999999</v>
      </c>
      <c r="F121" s="76" t="s">
        <v>542</v>
      </c>
    </row>
    <row r="122" spans="1:6" x14ac:dyDescent="0.2">
      <c r="A122" s="72" t="s">
        <v>539</v>
      </c>
      <c r="B122" s="72" t="s">
        <v>540</v>
      </c>
      <c r="C122" s="73" t="s">
        <v>620</v>
      </c>
      <c r="D122" s="74" t="s">
        <v>486</v>
      </c>
      <c r="E122" s="75">
        <v>13570</v>
      </c>
      <c r="F122" s="76" t="s">
        <v>542</v>
      </c>
    </row>
    <row r="123" spans="1:6" x14ac:dyDescent="0.2">
      <c r="A123" s="72" t="s">
        <v>539</v>
      </c>
      <c r="B123" s="72" t="s">
        <v>540</v>
      </c>
      <c r="C123" s="73" t="s">
        <v>621</v>
      </c>
      <c r="D123" s="74" t="s">
        <v>486</v>
      </c>
      <c r="E123" s="75">
        <v>4284.71</v>
      </c>
      <c r="F123" s="76" t="s">
        <v>542</v>
      </c>
    </row>
    <row r="124" spans="1:6" x14ac:dyDescent="0.2">
      <c r="A124" s="72" t="s">
        <v>539</v>
      </c>
      <c r="B124" s="72" t="s">
        <v>540</v>
      </c>
      <c r="C124" s="73" t="s">
        <v>622</v>
      </c>
      <c r="D124" s="74" t="s">
        <v>486</v>
      </c>
      <c r="E124" s="75">
        <v>5726.64</v>
      </c>
      <c r="F124" s="76" t="s">
        <v>542</v>
      </c>
    </row>
    <row r="125" spans="1:6" x14ac:dyDescent="0.2">
      <c r="A125" s="72" t="s">
        <v>539</v>
      </c>
      <c r="B125" s="72" t="s">
        <v>540</v>
      </c>
      <c r="C125" s="73" t="s">
        <v>623</v>
      </c>
      <c r="D125" s="74" t="s">
        <v>486</v>
      </c>
      <c r="E125" s="75">
        <v>20650</v>
      </c>
      <c r="F125" s="76" t="s">
        <v>542</v>
      </c>
    </row>
    <row r="126" spans="1:6" ht="12.95" customHeight="1" x14ac:dyDescent="0.2">
      <c r="A126" s="72" t="s">
        <v>539</v>
      </c>
      <c r="B126" s="72" t="s">
        <v>540</v>
      </c>
      <c r="C126" s="73" t="s">
        <v>624</v>
      </c>
      <c r="D126" s="74" t="s">
        <v>486</v>
      </c>
      <c r="E126" s="75">
        <v>575000.01</v>
      </c>
      <c r="F126" s="76" t="s">
        <v>542</v>
      </c>
    </row>
    <row r="127" spans="1:6" ht="24" x14ac:dyDescent="0.2">
      <c r="A127" s="72" t="s">
        <v>539</v>
      </c>
      <c r="B127" s="72" t="s">
        <v>540</v>
      </c>
      <c r="C127" s="73" t="s">
        <v>625</v>
      </c>
      <c r="D127" s="74" t="s">
        <v>486</v>
      </c>
      <c r="E127" s="75">
        <v>2542900</v>
      </c>
      <c r="F127" s="76" t="s">
        <v>542</v>
      </c>
    </row>
    <row r="128" spans="1:6" x14ac:dyDescent="0.2">
      <c r="A128" s="72" t="s">
        <v>539</v>
      </c>
      <c r="B128" s="72" t="s">
        <v>540</v>
      </c>
      <c r="C128" s="73" t="s">
        <v>626</v>
      </c>
      <c r="D128" s="74" t="s">
        <v>486</v>
      </c>
      <c r="E128" s="75">
        <v>172556.12</v>
      </c>
      <c r="F128" s="76" t="s">
        <v>542</v>
      </c>
    </row>
    <row r="129" spans="1:6" ht="24" x14ac:dyDescent="0.2">
      <c r="A129" s="72" t="s">
        <v>539</v>
      </c>
      <c r="B129" s="72" t="s">
        <v>540</v>
      </c>
      <c r="C129" s="73" t="s">
        <v>627</v>
      </c>
      <c r="D129" s="74" t="s">
        <v>486</v>
      </c>
      <c r="E129" s="75">
        <v>44250</v>
      </c>
      <c r="F129" s="76" t="s">
        <v>542</v>
      </c>
    </row>
    <row r="130" spans="1:6" x14ac:dyDescent="0.2">
      <c r="A130" s="72" t="s">
        <v>539</v>
      </c>
      <c r="B130" s="72" t="s">
        <v>540</v>
      </c>
      <c r="C130" s="73" t="s">
        <v>628</v>
      </c>
      <c r="D130" s="74" t="s">
        <v>486</v>
      </c>
      <c r="E130" s="75">
        <v>719492.56279999996</v>
      </c>
      <c r="F130" s="76" t="s">
        <v>542</v>
      </c>
    </row>
    <row r="131" spans="1:6" x14ac:dyDescent="0.2">
      <c r="A131" s="72" t="s">
        <v>539</v>
      </c>
      <c r="B131" s="72" t="s">
        <v>540</v>
      </c>
      <c r="C131" s="73" t="s">
        <v>629</v>
      </c>
      <c r="D131" s="74" t="s">
        <v>486</v>
      </c>
      <c r="E131" s="75">
        <v>816192.43</v>
      </c>
      <c r="F131" s="76" t="s">
        <v>542</v>
      </c>
    </row>
    <row r="132" spans="1:6" x14ac:dyDescent="0.2">
      <c r="A132" s="77" t="s">
        <v>630</v>
      </c>
      <c r="B132" s="77" t="s">
        <v>631</v>
      </c>
      <c r="C132" s="78" t="s">
        <v>632</v>
      </c>
      <c r="D132" s="79" t="s">
        <v>486</v>
      </c>
      <c r="E132" s="80">
        <v>36954.32</v>
      </c>
      <c r="F132" s="81" t="s">
        <v>633</v>
      </c>
    </row>
    <row r="133" spans="1:6" ht="14.1" customHeight="1" x14ac:dyDescent="0.2">
      <c r="A133" s="77" t="s">
        <v>630</v>
      </c>
      <c r="B133" s="77" t="s">
        <v>631</v>
      </c>
      <c r="C133" s="78" t="s">
        <v>634</v>
      </c>
      <c r="D133" s="79" t="s">
        <v>486</v>
      </c>
      <c r="E133" s="80">
        <v>3776</v>
      </c>
      <c r="F133" s="81" t="s">
        <v>633</v>
      </c>
    </row>
    <row r="134" spans="1:6" ht="15.95" customHeight="1" x14ac:dyDescent="0.2">
      <c r="A134" s="77" t="s">
        <v>630</v>
      </c>
      <c r="B134" s="77" t="s">
        <v>631</v>
      </c>
      <c r="C134" s="78" t="s">
        <v>635</v>
      </c>
      <c r="D134" s="79" t="s">
        <v>486</v>
      </c>
      <c r="E134" s="80">
        <v>12390</v>
      </c>
      <c r="F134" s="81" t="s">
        <v>633</v>
      </c>
    </row>
    <row r="135" spans="1:6" ht="15" customHeight="1" x14ac:dyDescent="0.2">
      <c r="A135" s="77" t="s">
        <v>630</v>
      </c>
      <c r="B135" s="77" t="s">
        <v>631</v>
      </c>
      <c r="C135" s="78" t="s">
        <v>636</v>
      </c>
      <c r="D135" s="79" t="s">
        <v>486</v>
      </c>
      <c r="E135" s="80">
        <v>6293.7049999999999</v>
      </c>
      <c r="F135" s="81" t="s">
        <v>633</v>
      </c>
    </row>
    <row r="136" spans="1:6" ht="14.1" customHeight="1" x14ac:dyDescent="0.2">
      <c r="A136" s="77" t="s">
        <v>630</v>
      </c>
      <c r="B136" s="77" t="s">
        <v>631</v>
      </c>
      <c r="C136" s="78" t="s">
        <v>637</v>
      </c>
      <c r="D136" s="79" t="s">
        <v>486</v>
      </c>
      <c r="E136" s="80">
        <v>27200</v>
      </c>
      <c r="F136" s="81" t="s">
        <v>633</v>
      </c>
    </row>
    <row r="137" spans="1:6" ht="24" x14ac:dyDescent="0.2">
      <c r="A137" s="82" t="s">
        <v>452</v>
      </c>
      <c r="B137" s="82" t="s">
        <v>638</v>
      </c>
      <c r="C137" s="83" t="s">
        <v>639</v>
      </c>
      <c r="D137" s="84" t="s">
        <v>486</v>
      </c>
      <c r="E137" s="85">
        <v>109504</v>
      </c>
      <c r="F137" s="86" t="s">
        <v>640</v>
      </c>
    </row>
    <row r="138" spans="1:6" ht="24" x14ac:dyDescent="0.2">
      <c r="A138" s="82" t="s">
        <v>452</v>
      </c>
      <c r="B138" s="82" t="s">
        <v>638</v>
      </c>
      <c r="C138" s="83" t="s">
        <v>641</v>
      </c>
      <c r="D138" s="84" t="s">
        <v>486</v>
      </c>
      <c r="E138" s="85">
        <v>5723</v>
      </c>
      <c r="F138" s="86" t="s">
        <v>640</v>
      </c>
    </row>
    <row r="139" spans="1:6" ht="24" x14ac:dyDescent="0.2">
      <c r="A139" s="47" t="s">
        <v>642</v>
      </c>
      <c r="B139" s="47" t="s">
        <v>643</v>
      </c>
      <c r="C139" s="48" t="s">
        <v>644</v>
      </c>
      <c r="D139" s="49" t="s">
        <v>486</v>
      </c>
      <c r="E139" s="50">
        <v>6200</v>
      </c>
      <c r="F139" s="87" t="s">
        <v>645</v>
      </c>
    </row>
    <row r="140" spans="1:6" ht="36" x14ac:dyDescent="0.2">
      <c r="A140" s="47" t="s">
        <v>642</v>
      </c>
      <c r="B140" s="47" t="s">
        <v>643</v>
      </c>
      <c r="C140" s="48" t="s">
        <v>646</v>
      </c>
      <c r="D140" s="49" t="s">
        <v>486</v>
      </c>
      <c r="E140" s="50">
        <v>86568.53</v>
      </c>
      <c r="F140" s="87" t="s">
        <v>645</v>
      </c>
    </row>
    <row r="141" spans="1:6" ht="36" x14ac:dyDescent="0.2">
      <c r="A141" s="47" t="s">
        <v>642</v>
      </c>
      <c r="B141" s="47" t="s">
        <v>643</v>
      </c>
      <c r="C141" s="48" t="s">
        <v>647</v>
      </c>
      <c r="D141" s="49" t="s">
        <v>486</v>
      </c>
      <c r="E141" s="50">
        <v>100917.38</v>
      </c>
      <c r="F141" s="87" t="s">
        <v>645</v>
      </c>
    </row>
    <row r="142" spans="1:6" ht="15.95" customHeight="1" x14ac:dyDescent="0.2">
      <c r="A142" s="88" t="s">
        <v>236</v>
      </c>
      <c r="B142" s="88" t="s">
        <v>648</v>
      </c>
      <c r="C142" s="89" t="s">
        <v>649</v>
      </c>
      <c r="D142" s="90" t="s">
        <v>486</v>
      </c>
      <c r="E142" s="91">
        <v>1000</v>
      </c>
      <c r="F142" s="92" t="s">
        <v>650</v>
      </c>
    </row>
    <row r="143" spans="1:6" x14ac:dyDescent="0.2">
      <c r="A143" s="88" t="s">
        <v>236</v>
      </c>
      <c r="B143" s="88" t="s">
        <v>648</v>
      </c>
      <c r="C143" s="89" t="s">
        <v>651</v>
      </c>
      <c r="D143" s="90" t="s">
        <v>486</v>
      </c>
      <c r="E143" s="91">
        <v>200</v>
      </c>
      <c r="F143" s="92" t="s">
        <v>650</v>
      </c>
    </row>
    <row r="144" spans="1:6" ht="18" customHeight="1" x14ac:dyDescent="0.2">
      <c r="A144" s="88" t="s">
        <v>236</v>
      </c>
      <c r="B144" s="88" t="s">
        <v>648</v>
      </c>
      <c r="C144" s="89" t="s">
        <v>652</v>
      </c>
      <c r="D144" s="90" t="s">
        <v>486</v>
      </c>
      <c r="E144" s="91">
        <v>500</v>
      </c>
      <c r="F144" s="92" t="s">
        <v>650</v>
      </c>
    </row>
    <row r="145" spans="1:6" ht="17.25" customHeight="1" x14ac:dyDescent="0.2">
      <c r="A145" s="88" t="s">
        <v>236</v>
      </c>
      <c r="B145" s="88" t="s">
        <v>648</v>
      </c>
      <c r="C145" s="89" t="s">
        <v>653</v>
      </c>
      <c r="D145" s="90" t="s">
        <v>654</v>
      </c>
      <c r="E145" s="91">
        <v>197</v>
      </c>
      <c r="F145" s="93" t="s">
        <v>655</v>
      </c>
    </row>
    <row r="146" spans="1:6" x14ac:dyDescent="0.2">
      <c r="A146" s="88" t="s">
        <v>236</v>
      </c>
      <c r="B146" s="88" t="s">
        <v>648</v>
      </c>
      <c r="C146" s="89" t="s">
        <v>656</v>
      </c>
      <c r="D146" s="90" t="s">
        <v>654</v>
      </c>
      <c r="E146" s="91">
        <v>181</v>
      </c>
      <c r="F146" s="93" t="s">
        <v>655</v>
      </c>
    </row>
    <row r="147" spans="1:6" x14ac:dyDescent="0.2">
      <c r="A147" s="88" t="s">
        <v>236</v>
      </c>
      <c r="B147" s="88" t="s">
        <v>648</v>
      </c>
      <c r="C147" s="89" t="s">
        <v>657</v>
      </c>
      <c r="D147" s="90" t="s">
        <v>654</v>
      </c>
      <c r="E147" s="91">
        <v>251</v>
      </c>
      <c r="F147" s="92" t="s">
        <v>655</v>
      </c>
    </row>
    <row r="148" spans="1:6" x14ac:dyDescent="0.2">
      <c r="A148" s="88" t="s">
        <v>236</v>
      </c>
      <c r="B148" s="88" t="s">
        <v>648</v>
      </c>
      <c r="C148" s="89" t="s">
        <v>658</v>
      </c>
      <c r="D148" s="90" t="s">
        <v>654</v>
      </c>
      <c r="E148" s="91">
        <v>230</v>
      </c>
      <c r="F148" s="93" t="s">
        <v>655</v>
      </c>
    </row>
    <row r="149" spans="1:6" x14ac:dyDescent="0.2">
      <c r="A149" s="88" t="s">
        <v>236</v>
      </c>
      <c r="B149" s="88" t="s">
        <v>648</v>
      </c>
      <c r="C149" s="89" t="s">
        <v>659</v>
      </c>
      <c r="D149" s="90" t="s">
        <v>654</v>
      </c>
      <c r="E149" s="91">
        <v>110</v>
      </c>
      <c r="F149" s="92" t="s">
        <v>655</v>
      </c>
    </row>
    <row r="150" spans="1:6" x14ac:dyDescent="0.2">
      <c r="A150" s="47" t="s">
        <v>223</v>
      </c>
      <c r="B150" s="47" t="s">
        <v>660</v>
      </c>
      <c r="C150" s="48" t="s">
        <v>661</v>
      </c>
      <c r="D150" s="49" t="s">
        <v>662</v>
      </c>
      <c r="E150" s="50">
        <v>28.32</v>
      </c>
      <c r="F150" s="87" t="s">
        <v>663</v>
      </c>
    </row>
    <row r="151" spans="1:6" ht="24" x14ac:dyDescent="0.2">
      <c r="A151" s="47" t="s">
        <v>223</v>
      </c>
      <c r="B151" s="47" t="s">
        <v>660</v>
      </c>
      <c r="C151" s="48" t="s">
        <v>664</v>
      </c>
      <c r="D151" s="49" t="s">
        <v>486</v>
      </c>
      <c r="E151" s="50">
        <v>8500</v>
      </c>
      <c r="F151" s="87" t="s">
        <v>663</v>
      </c>
    </row>
    <row r="152" spans="1:6" x14ac:dyDescent="0.2">
      <c r="A152" s="47" t="s">
        <v>223</v>
      </c>
      <c r="B152" s="47" t="s">
        <v>660</v>
      </c>
      <c r="C152" s="48" t="s">
        <v>665</v>
      </c>
      <c r="D152" s="49" t="s">
        <v>486</v>
      </c>
      <c r="E152" s="50">
        <v>81.171999999999997</v>
      </c>
      <c r="F152" s="87" t="s">
        <v>663</v>
      </c>
    </row>
    <row r="153" spans="1:6" x14ac:dyDescent="0.2">
      <c r="A153" s="47" t="s">
        <v>223</v>
      </c>
      <c r="B153" s="47" t="s">
        <v>660</v>
      </c>
      <c r="C153" s="48" t="s">
        <v>666</v>
      </c>
      <c r="D153" s="49" t="s">
        <v>486</v>
      </c>
      <c r="E153" s="50">
        <v>103.3567</v>
      </c>
      <c r="F153" s="87" t="s">
        <v>663</v>
      </c>
    </row>
    <row r="154" spans="1:6" x14ac:dyDescent="0.2">
      <c r="A154" s="47" t="s">
        <v>223</v>
      </c>
      <c r="B154" s="47" t="s">
        <v>660</v>
      </c>
      <c r="C154" s="48" t="s">
        <v>667</v>
      </c>
      <c r="D154" s="49" t="s">
        <v>486</v>
      </c>
      <c r="E154" s="50">
        <v>20.059999999999999</v>
      </c>
      <c r="F154" s="87" t="s">
        <v>663</v>
      </c>
    </row>
    <row r="155" spans="1:6" ht="12.95" customHeight="1" x14ac:dyDescent="0.2">
      <c r="A155" s="47" t="s">
        <v>223</v>
      </c>
      <c r="B155" s="47" t="s">
        <v>660</v>
      </c>
      <c r="C155" s="48" t="s">
        <v>668</v>
      </c>
      <c r="D155" s="49" t="s">
        <v>486</v>
      </c>
      <c r="E155" s="50">
        <v>208.86</v>
      </c>
      <c r="F155" s="87" t="s">
        <v>663</v>
      </c>
    </row>
    <row r="156" spans="1:6" ht="15" customHeight="1" x14ac:dyDescent="0.2">
      <c r="A156" s="47" t="s">
        <v>223</v>
      </c>
      <c r="B156" s="47" t="s">
        <v>660</v>
      </c>
      <c r="C156" s="48" t="s">
        <v>669</v>
      </c>
      <c r="D156" s="49" t="s">
        <v>486</v>
      </c>
      <c r="E156" s="50">
        <v>206.73500000000001</v>
      </c>
      <c r="F156" s="87" t="s">
        <v>663</v>
      </c>
    </row>
    <row r="157" spans="1:6" ht="15" customHeight="1" x14ac:dyDescent="0.2">
      <c r="A157" s="47" t="s">
        <v>223</v>
      </c>
      <c r="B157" s="47" t="s">
        <v>660</v>
      </c>
      <c r="C157" s="48" t="s">
        <v>670</v>
      </c>
      <c r="D157" s="49" t="s">
        <v>486</v>
      </c>
      <c r="E157" s="50">
        <v>43.293999999999997</v>
      </c>
      <c r="F157" s="87" t="s">
        <v>663</v>
      </c>
    </row>
    <row r="158" spans="1:6" ht="15" customHeight="1" x14ac:dyDescent="0.2">
      <c r="A158" s="47" t="s">
        <v>223</v>
      </c>
      <c r="B158" s="47" t="s">
        <v>660</v>
      </c>
      <c r="C158" s="48" t="s">
        <v>671</v>
      </c>
      <c r="D158" s="49" t="s">
        <v>486</v>
      </c>
      <c r="E158" s="50">
        <v>5.9</v>
      </c>
      <c r="F158" s="87" t="s">
        <v>663</v>
      </c>
    </row>
    <row r="159" spans="1:6" ht="15" customHeight="1" x14ac:dyDescent="0.2">
      <c r="A159" s="47" t="s">
        <v>223</v>
      </c>
      <c r="B159" s="47" t="s">
        <v>660</v>
      </c>
      <c r="C159" s="48" t="s">
        <v>672</v>
      </c>
      <c r="D159" s="49" t="s">
        <v>486</v>
      </c>
      <c r="E159" s="50">
        <v>944</v>
      </c>
      <c r="F159" s="87" t="s">
        <v>663</v>
      </c>
    </row>
    <row r="160" spans="1:6" ht="15" customHeight="1" x14ac:dyDescent="0.2">
      <c r="A160" s="47" t="s">
        <v>223</v>
      </c>
      <c r="B160" s="47" t="s">
        <v>660</v>
      </c>
      <c r="C160" s="48" t="s">
        <v>673</v>
      </c>
      <c r="D160" s="49" t="s">
        <v>486</v>
      </c>
      <c r="E160" s="50">
        <v>571.12</v>
      </c>
      <c r="F160" s="87" t="s">
        <v>663</v>
      </c>
    </row>
    <row r="161" spans="1:6" ht="15" customHeight="1" x14ac:dyDescent="0.2">
      <c r="A161" s="47" t="s">
        <v>223</v>
      </c>
      <c r="B161" s="47" t="s">
        <v>660</v>
      </c>
      <c r="C161" s="48" t="s">
        <v>674</v>
      </c>
      <c r="D161" s="49" t="s">
        <v>486</v>
      </c>
      <c r="E161" s="50">
        <v>619.5</v>
      </c>
      <c r="F161" s="87" t="s">
        <v>663</v>
      </c>
    </row>
    <row r="162" spans="1:6" ht="15" customHeight="1" x14ac:dyDescent="0.2">
      <c r="A162" s="47" t="s">
        <v>223</v>
      </c>
      <c r="B162" s="47" t="s">
        <v>660</v>
      </c>
      <c r="C162" s="48" t="s">
        <v>675</v>
      </c>
      <c r="D162" s="49" t="s">
        <v>486</v>
      </c>
      <c r="E162" s="50">
        <v>100.3</v>
      </c>
      <c r="F162" s="87" t="s">
        <v>663</v>
      </c>
    </row>
    <row r="163" spans="1:6" ht="14.1" customHeight="1" x14ac:dyDescent="0.2">
      <c r="A163" s="47" t="s">
        <v>223</v>
      </c>
      <c r="B163" s="47" t="s">
        <v>660</v>
      </c>
      <c r="C163" s="48" t="s">
        <v>676</v>
      </c>
      <c r="D163" s="49" t="s">
        <v>486</v>
      </c>
      <c r="E163" s="50">
        <v>33.630000000000003</v>
      </c>
      <c r="F163" s="87" t="s">
        <v>663</v>
      </c>
    </row>
    <row r="164" spans="1:6" x14ac:dyDescent="0.2">
      <c r="A164" s="47" t="s">
        <v>223</v>
      </c>
      <c r="B164" s="47" t="s">
        <v>660</v>
      </c>
      <c r="C164" s="48" t="s">
        <v>677</v>
      </c>
      <c r="D164" s="49" t="s">
        <v>486</v>
      </c>
      <c r="E164" s="50">
        <v>44.25</v>
      </c>
      <c r="F164" s="87" t="s">
        <v>663</v>
      </c>
    </row>
    <row r="165" spans="1:6" x14ac:dyDescent="0.2">
      <c r="A165" s="47" t="s">
        <v>223</v>
      </c>
      <c r="B165" s="47" t="s">
        <v>660</v>
      </c>
      <c r="C165" s="48" t="s">
        <v>678</v>
      </c>
      <c r="D165" s="49" t="s">
        <v>486</v>
      </c>
      <c r="E165" s="50">
        <v>855.5</v>
      </c>
      <c r="F165" s="87" t="s">
        <v>663</v>
      </c>
    </row>
    <row r="166" spans="1:6" x14ac:dyDescent="0.2">
      <c r="A166" s="47" t="s">
        <v>223</v>
      </c>
      <c r="B166" s="47" t="s">
        <v>660</v>
      </c>
      <c r="C166" s="48" t="s">
        <v>679</v>
      </c>
      <c r="D166" s="49" t="s">
        <v>486</v>
      </c>
      <c r="E166" s="50">
        <v>60.2273</v>
      </c>
      <c r="F166" s="87" t="s">
        <v>663</v>
      </c>
    </row>
    <row r="167" spans="1:6" x14ac:dyDescent="0.2">
      <c r="A167" s="47" t="s">
        <v>223</v>
      </c>
      <c r="B167" s="47" t="s">
        <v>660</v>
      </c>
      <c r="C167" s="48" t="s">
        <v>680</v>
      </c>
      <c r="D167" s="49" t="s">
        <v>486</v>
      </c>
      <c r="E167" s="50">
        <v>102.8133</v>
      </c>
      <c r="F167" s="87" t="s">
        <v>663</v>
      </c>
    </row>
    <row r="168" spans="1:6" x14ac:dyDescent="0.2">
      <c r="A168" s="47" t="s">
        <v>223</v>
      </c>
      <c r="B168" s="47" t="s">
        <v>660</v>
      </c>
      <c r="C168" s="48" t="s">
        <v>681</v>
      </c>
      <c r="D168" s="49" t="s">
        <v>486</v>
      </c>
      <c r="E168" s="50">
        <v>3030.43</v>
      </c>
      <c r="F168" s="87" t="s">
        <v>663</v>
      </c>
    </row>
    <row r="169" spans="1:6" x14ac:dyDescent="0.2">
      <c r="A169" s="47" t="s">
        <v>223</v>
      </c>
      <c r="B169" s="47" t="s">
        <v>660</v>
      </c>
      <c r="C169" s="48" t="s">
        <v>682</v>
      </c>
      <c r="D169" s="49" t="s">
        <v>486</v>
      </c>
      <c r="E169" s="50">
        <v>858.45</v>
      </c>
      <c r="F169" s="87" t="s">
        <v>663</v>
      </c>
    </row>
    <row r="170" spans="1:6" x14ac:dyDescent="0.2">
      <c r="A170" s="47" t="s">
        <v>223</v>
      </c>
      <c r="B170" s="47" t="s">
        <v>660</v>
      </c>
      <c r="C170" s="48" t="s">
        <v>683</v>
      </c>
      <c r="D170" s="49" t="s">
        <v>486</v>
      </c>
      <c r="E170" s="50">
        <v>206.72329999999999</v>
      </c>
      <c r="F170" s="87" t="s">
        <v>663</v>
      </c>
    </row>
    <row r="171" spans="1:6" ht="15.95" customHeight="1" x14ac:dyDescent="0.2">
      <c r="A171" s="47" t="s">
        <v>223</v>
      </c>
      <c r="B171" s="47" t="s">
        <v>660</v>
      </c>
      <c r="C171" s="48" t="s">
        <v>684</v>
      </c>
      <c r="D171" s="49" t="s">
        <v>486</v>
      </c>
      <c r="E171" s="50">
        <v>4425</v>
      </c>
      <c r="F171" s="87" t="s">
        <v>663</v>
      </c>
    </row>
    <row r="172" spans="1:6" ht="24" x14ac:dyDescent="0.2">
      <c r="A172" s="47" t="s">
        <v>223</v>
      </c>
      <c r="B172" s="47" t="s">
        <v>660</v>
      </c>
      <c r="C172" s="48" t="s">
        <v>685</v>
      </c>
      <c r="D172" s="49" t="s">
        <v>486</v>
      </c>
      <c r="E172" s="50">
        <v>13500.0026</v>
      </c>
      <c r="F172" s="87" t="s">
        <v>663</v>
      </c>
    </row>
    <row r="173" spans="1:6" ht="20.25" customHeight="1" x14ac:dyDescent="0.2">
      <c r="A173" s="47" t="s">
        <v>223</v>
      </c>
      <c r="B173" s="47" t="s">
        <v>660</v>
      </c>
      <c r="C173" s="48" t="s">
        <v>686</v>
      </c>
      <c r="D173" s="49" t="s">
        <v>486</v>
      </c>
      <c r="E173" s="50">
        <v>1416</v>
      </c>
      <c r="F173" s="87" t="s">
        <v>663</v>
      </c>
    </row>
    <row r="174" spans="1:6" ht="21" customHeight="1" x14ac:dyDescent="0.2">
      <c r="A174" s="47" t="s">
        <v>223</v>
      </c>
      <c r="B174" s="47" t="s">
        <v>660</v>
      </c>
      <c r="C174" s="48" t="s">
        <v>687</v>
      </c>
      <c r="D174" s="49" t="s">
        <v>486</v>
      </c>
      <c r="E174" s="50">
        <v>3.54</v>
      </c>
      <c r="F174" s="94" t="s">
        <v>663</v>
      </c>
    </row>
    <row r="175" spans="1:6" ht="18" customHeight="1" x14ac:dyDescent="0.2">
      <c r="A175" s="47" t="s">
        <v>223</v>
      </c>
      <c r="B175" s="47" t="s">
        <v>660</v>
      </c>
      <c r="C175" s="48" t="s">
        <v>688</v>
      </c>
      <c r="D175" s="49" t="s">
        <v>486</v>
      </c>
      <c r="E175" s="50">
        <v>73.16</v>
      </c>
      <c r="F175" s="87" t="s">
        <v>663</v>
      </c>
    </row>
    <row r="176" spans="1:6" ht="20.25" customHeight="1" x14ac:dyDescent="0.2">
      <c r="A176" s="47" t="s">
        <v>223</v>
      </c>
      <c r="B176" s="47" t="s">
        <v>660</v>
      </c>
      <c r="C176" s="48" t="s">
        <v>689</v>
      </c>
      <c r="D176" s="49" t="s">
        <v>486</v>
      </c>
      <c r="E176" s="50">
        <v>548.26499999999999</v>
      </c>
      <c r="F176" s="87" t="s">
        <v>663</v>
      </c>
    </row>
    <row r="177" spans="1:6" ht="25.5" customHeight="1" x14ac:dyDescent="0.2">
      <c r="A177" s="47" t="s">
        <v>223</v>
      </c>
      <c r="B177" s="47" t="s">
        <v>660</v>
      </c>
      <c r="C177" s="48" t="s">
        <v>690</v>
      </c>
      <c r="D177" s="49" t="s">
        <v>486</v>
      </c>
      <c r="E177" s="50">
        <v>526.32500000000005</v>
      </c>
      <c r="F177" s="87" t="s">
        <v>663</v>
      </c>
    </row>
    <row r="178" spans="1:6" ht="19.5" customHeight="1" x14ac:dyDescent="0.2">
      <c r="A178" s="47" t="s">
        <v>223</v>
      </c>
      <c r="B178" s="47" t="s">
        <v>660</v>
      </c>
      <c r="C178" s="48" t="s">
        <v>691</v>
      </c>
      <c r="D178" s="49" t="s">
        <v>486</v>
      </c>
      <c r="E178" s="50">
        <v>3.54</v>
      </c>
      <c r="F178" s="94" t="s">
        <v>663</v>
      </c>
    </row>
    <row r="179" spans="1:6" ht="27.75" customHeight="1" x14ac:dyDescent="0.2">
      <c r="A179" s="47" t="s">
        <v>223</v>
      </c>
      <c r="B179" s="47" t="s">
        <v>660</v>
      </c>
      <c r="C179" s="48" t="s">
        <v>692</v>
      </c>
      <c r="D179" s="49" t="s">
        <v>486</v>
      </c>
      <c r="E179" s="50">
        <v>265.5</v>
      </c>
      <c r="F179" s="87" t="s">
        <v>663</v>
      </c>
    </row>
    <row r="180" spans="1:6" ht="21.75" customHeight="1" x14ac:dyDescent="0.2">
      <c r="A180" s="95" t="s">
        <v>128</v>
      </c>
      <c r="B180" s="95" t="s">
        <v>693</v>
      </c>
      <c r="C180" s="96" t="s">
        <v>694</v>
      </c>
      <c r="D180" s="97" t="s">
        <v>486</v>
      </c>
      <c r="E180" s="98">
        <v>1.9823999999999999</v>
      </c>
      <c r="F180" s="99" t="s">
        <v>695</v>
      </c>
    </row>
    <row r="181" spans="1:6" ht="22.5" customHeight="1" x14ac:dyDescent="0.2">
      <c r="A181" s="47" t="s">
        <v>204</v>
      </c>
      <c r="B181" s="47" t="s">
        <v>696</v>
      </c>
      <c r="C181" s="48" t="s">
        <v>697</v>
      </c>
      <c r="D181" s="49" t="s">
        <v>486</v>
      </c>
      <c r="E181" s="50">
        <v>7773.84</v>
      </c>
      <c r="F181" s="87" t="s">
        <v>698</v>
      </c>
    </row>
    <row r="182" spans="1:6" ht="24" x14ac:dyDescent="0.2">
      <c r="A182" s="47" t="s">
        <v>204</v>
      </c>
      <c r="B182" s="47" t="s">
        <v>696</v>
      </c>
      <c r="C182" s="48" t="s">
        <v>699</v>
      </c>
      <c r="D182" s="49" t="s">
        <v>486</v>
      </c>
      <c r="E182" s="50">
        <v>9343.24</v>
      </c>
      <c r="F182" s="87" t="s">
        <v>698</v>
      </c>
    </row>
    <row r="183" spans="1:6" ht="23.25" customHeight="1" x14ac:dyDescent="0.2">
      <c r="A183" s="47" t="s">
        <v>204</v>
      </c>
      <c r="B183" s="47" t="s">
        <v>696</v>
      </c>
      <c r="C183" s="48" t="s">
        <v>700</v>
      </c>
      <c r="D183" s="49" t="s">
        <v>486</v>
      </c>
      <c r="E183" s="50">
        <v>10915</v>
      </c>
      <c r="F183" s="87" t="s">
        <v>698</v>
      </c>
    </row>
    <row r="184" spans="1:6" ht="20.25" customHeight="1" x14ac:dyDescent="0.2">
      <c r="A184" s="47" t="s">
        <v>204</v>
      </c>
      <c r="B184" s="47" t="s">
        <v>696</v>
      </c>
      <c r="C184" s="48" t="s">
        <v>701</v>
      </c>
      <c r="D184" s="49" t="s">
        <v>486</v>
      </c>
      <c r="E184" s="50">
        <v>3923.5</v>
      </c>
      <c r="F184" s="87" t="s">
        <v>698</v>
      </c>
    </row>
    <row r="185" spans="1:6" ht="14.1" customHeight="1" x14ac:dyDescent="0.2">
      <c r="A185" s="47" t="s">
        <v>204</v>
      </c>
      <c r="B185" s="47" t="s">
        <v>696</v>
      </c>
      <c r="C185" s="48" t="s">
        <v>702</v>
      </c>
      <c r="D185" s="49" t="s">
        <v>486</v>
      </c>
      <c r="E185" s="50">
        <v>4543</v>
      </c>
      <c r="F185" s="87" t="s">
        <v>698</v>
      </c>
    </row>
    <row r="186" spans="1:6" ht="17.100000000000001" customHeight="1" x14ac:dyDescent="0.2">
      <c r="A186" s="47" t="s">
        <v>204</v>
      </c>
      <c r="B186" s="47" t="s">
        <v>696</v>
      </c>
      <c r="C186" s="48" t="s">
        <v>703</v>
      </c>
      <c r="D186" s="49" t="s">
        <v>486</v>
      </c>
      <c r="E186" s="50">
        <v>9204</v>
      </c>
      <c r="F186" s="87" t="s">
        <v>698</v>
      </c>
    </row>
    <row r="187" spans="1:6" ht="15.95" customHeight="1" x14ac:dyDescent="0.2">
      <c r="A187" s="47" t="s">
        <v>204</v>
      </c>
      <c r="B187" s="47" t="s">
        <v>696</v>
      </c>
      <c r="C187" s="48" t="s">
        <v>704</v>
      </c>
      <c r="D187" s="49" t="s">
        <v>486</v>
      </c>
      <c r="E187" s="50">
        <v>1239</v>
      </c>
      <c r="F187" s="87" t="s">
        <v>698</v>
      </c>
    </row>
    <row r="188" spans="1:6" ht="15.95" customHeight="1" x14ac:dyDescent="0.2">
      <c r="A188" s="47" t="s">
        <v>204</v>
      </c>
      <c r="B188" s="47" t="s">
        <v>696</v>
      </c>
      <c r="C188" s="48" t="s">
        <v>705</v>
      </c>
      <c r="D188" s="49" t="s">
        <v>486</v>
      </c>
      <c r="E188" s="50">
        <v>1239</v>
      </c>
      <c r="F188" s="87" t="s">
        <v>698</v>
      </c>
    </row>
    <row r="189" spans="1:6" ht="32.25" customHeight="1" x14ac:dyDescent="0.2">
      <c r="A189" s="100" t="s">
        <v>158</v>
      </c>
      <c r="B189" s="100" t="s">
        <v>706</v>
      </c>
      <c r="C189" s="100" t="s">
        <v>707</v>
      </c>
      <c r="D189" s="101" t="s">
        <v>486</v>
      </c>
      <c r="E189" s="102">
        <v>54999.99</v>
      </c>
      <c r="F189" s="103" t="s">
        <v>708</v>
      </c>
    </row>
    <row r="190" spans="1:6" ht="30.75" customHeight="1" x14ac:dyDescent="0.2">
      <c r="A190" s="100" t="s">
        <v>158</v>
      </c>
      <c r="B190" s="100" t="s">
        <v>706</v>
      </c>
      <c r="C190" s="100" t="s">
        <v>709</v>
      </c>
      <c r="D190" s="101" t="s">
        <v>486</v>
      </c>
      <c r="E190" s="102">
        <v>17023.8</v>
      </c>
      <c r="F190" s="103" t="s">
        <v>708</v>
      </c>
    </row>
    <row r="191" spans="1:6" ht="25.5" customHeight="1" x14ac:dyDescent="0.2">
      <c r="A191" s="104" t="s">
        <v>710</v>
      </c>
      <c r="B191" s="100" t="s">
        <v>706</v>
      </c>
      <c r="C191" s="105" t="s">
        <v>711</v>
      </c>
      <c r="D191" s="106" t="s">
        <v>486</v>
      </c>
      <c r="E191" s="107">
        <v>4130</v>
      </c>
      <c r="F191" s="108" t="s">
        <v>712</v>
      </c>
    </row>
    <row r="192" spans="1:6" ht="15.95" customHeight="1" x14ac:dyDescent="0.2">
      <c r="A192" s="104" t="s">
        <v>710</v>
      </c>
      <c r="B192" s="100" t="s">
        <v>706</v>
      </c>
      <c r="C192" s="105" t="s">
        <v>713</v>
      </c>
      <c r="D192" s="106" t="s">
        <v>486</v>
      </c>
      <c r="E192" s="107">
        <v>16048</v>
      </c>
      <c r="F192" s="108" t="s">
        <v>712</v>
      </c>
    </row>
    <row r="193" spans="1:6" ht="27.75" customHeight="1" x14ac:dyDescent="0.2">
      <c r="A193" s="104" t="s">
        <v>710</v>
      </c>
      <c r="B193" s="100" t="s">
        <v>706</v>
      </c>
      <c r="C193" s="105" t="s">
        <v>714</v>
      </c>
      <c r="D193" s="109" t="s">
        <v>486</v>
      </c>
      <c r="E193" s="107">
        <v>24502.7</v>
      </c>
      <c r="F193" s="108" t="s">
        <v>712</v>
      </c>
    </row>
    <row r="194" spans="1:6" ht="34.5" customHeight="1" x14ac:dyDescent="0.2">
      <c r="A194" s="100" t="s">
        <v>157</v>
      </c>
      <c r="B194" s="100" t="s">
        <v>706</v>
      </c>
      <c r="C194" s="100" t="s">
        <v>715</v>
      </c>
      <c r="D194" s="101" t="s">
        <v>486</v>
      </c>
      <c r="E194" s="102">
        <v>715000</v>
      </c>
      <c r="F194" s="103" t="s">
        <v>716</v>
      </c>
    </row>
    <row r="195" spans="1:6" ht="23.25" customHeight="1" x14ac:dyDescent="0.2">
      <c r="A195" s="100" t="s">
        <v>717</v>
      </c>
      <c r="B195" s="100" t="s">
        <v>706</v>
      </c>
      <c r="C195" s="100" t="s">
        <v>718</v>
      </c>
      <c r="D195" s="101" t="s">
        <v>486</v>
      </c>
      <c r="E195" s="102">
        <v>60742.81</v>
      </c>
      <c r="F195" s="103" t="s">
        <v>708</v>
      </c>
    </row>
    <row r="196" spans="1:6" ht="25.5" customHeight="1" x14ac:dyDescent="0.2">
      <c r="A196" s="72" t="s">
        <v>717</v>
      </c>
      <c r="B196" s="100" t="s">
        <v>706</v>
      </c>
      <c r="C196" s="100" t="s">
        <v>719</v>
      </c>
      <c r="D196" s="101" t="s">
        <v>486</v>
      </c>
      <c r="E196" s="102">
        <v>30385</v>
      </c>
      <c r="F196" s="103" t="s">
        <v>708</v>
      </c>
    </row>
    <row r="197" spans="1:6" ht="24" x14ac:dyDescent="0.2">
      <c r="A197" s="100" t="s">
        <v>717</v>
      </c>
      <c r="B197" s="100" t="s">
        <v>706</v>
      </c>
      <c r="C197" s="100" t="s">
        <v>720</v>
      </c>
      <c r="D197" s="101" t="s">
        <v>486</v>
      </c>
      <c r="E197" s="102">
        <v>79818.740000000005</v>
      </c>
      <c r="F197" s="103" t="s">
        <v>708</v>
      </c>
    </row>
    <row r="198" spans="1:6" ht="24" x14ac:dyDescent="0.2">
      <c r="A198" s="72" t="s">
        <v>717</v>
      </c>
      <c r="B198" s="100" t="s">
        <v>706</v>
      </c>
      <c r="C198" s="100" t="s">
        <v>721</v>
      </c>
      <c r="D198" s="101" t="s">
        <v>486</v>
      </c>
      <c r="E198" s="102">
        <v>4500</v>
      </c>
      <c r="F198" s="103" t="s">
        <v>722</v>
      </c>
    </row>
    <row r="199" spans="1:6" ht="24" x14ac:dyDescent="0.2">
      <c r="A199" s="72" t="s">
        <v>717</v>
      </c>
      <c r="B199" s="100" t="s">
        <v>706</v>
      </c>
      <c r="C199" s="73" t="s">
        <v>723</v>
      </c>
      <c r="D199" s="74" t="s">
        <v>486</v>
      </c>
      <c r="E199" s="75">
        <v>44840</v>
      </c>
      <c r="F199" s="76" t="s">
        <v>724</v>
      </c>
    </row>
    <row r="200" spans="1:6" ht="14.1" customHeight="1" x14ac:dyDescent="0.2">
      <c r="A200" s="100" t="s">
        <v>717</v>
      </c>
      <c r="B200" s="100" t="s">
        <v>706</v>
      </c>
      <c r="C200" s="100" t="s">
        <v>725</v>
      </c>
      <c r="D200" s="101" t="s">
        <v>486</v>
      </c>
      <c r="E200" s="102">
        <v>8850</v>
      </c>
      <c r="F200" s="103" t="s">
        <v>708</v>
      </c>
    </row>
    <row r="201" spans="1:6" ht="14.1" customHeight="1" x14ac:dyDescent="0.2">
      <c r="A201" s="72" t="s">
        <v>726</v>
      </c>
      <c r="B201" s="100" t="s">
        <v>706</v>
      </c>
      <c r="C201" s="110" t="s">
        <v>727</v>
      </c>
      <c r="D201" s="111" t="s">
        <v>486</v>
      </c>
      <c r="E201" s="112">
        <v>45459.5</v>
      </c>
      <c r="F201" s="113" t="s">
        <v>728</v>
      </c>
    </row>
    <row r="202" spans="1:6" ht="15.95" customHeight="1" x14ac:dyDescent="0.2">
      <c r="A202" s="72" t="s">
        <v>726</v>
      </c>
      <c r="B202" s="100" t="s">
        <v>706</v>
      </c>
      <c r="C202" s="110" t="s">
        <v>729</v>
      </c>
      <c r="D202" s="111" t="s">
        <v>486</v>
      </c>
      <c r="E202" s="112">
        <v>7500</v>
      </c>
      <c r="F202" s="113" t="s">
        <v>730</v>
      </c>
    </row>
    <row r="203" spans="1:6" ht="15" customHeight="1" x14ac:dyDescent="0.2">
      <c r="A203" s="114" t="s">
        <v>247</v>
      </c>
      <c r="B203" s="114" t="s">
        <v>731</v>
      </c>
      <c r="C203" s="115" t="s">
        <v>732</v>
      </c>
      <c r="D203" s="116" t="s">
        <v>486</v>
      </c>
      <c r="E203" s="117">
        <v>68.44</v>
      </c>
      <c r="F203" s="118" t="s">
        <v>733</v>
      </c>
    </row>
    <row r="204" spans="1:6" ht="15" customHeight="1" x14ac:dyDescent="0.2">
      <c r="A204" s="114" t="s">
        <v>247</v>
      </c>
      <c r="B204" s="114" t="s">
        <v>731</v>
      </c>
      <c r="C204" s="115" t="s">
        <v>734</v>
      </c>
      <c r="D204" s="116" t="s">
        <v>486</v>
      </c>
      <c r="E204" s="117">
        <v>3935.3</v>
      </c>
      <c r="F204" s="118" t="s">
        <v>733</v>
      </c>
    </row>
    <row r="205" spans="1:6" ht="14.1" customHeight="1" x14ac:dyDescent="0.2">
      <c r="A205" s="114" t="s">
        <v>247</v>
      </c>
      <c r="B205" s="114" t="s">
        <v>731</v>
      </c>
      <c r="C205" s="115" t="s">
        <v>735</v>
      </c>
      <c r="D205" s="116" t="s">
        <v>486</v>
      </c>
      <c r="E205" s="117">
        <v>1548</v>
      </c>
      <c r="F205" s="118" t="s">
        <v>733</v>
      </c>
    </row>
    <row r="206" spans="1:6" ht="12.95" customHeight="1" x14ac:dyDescent="0.2">
      <c r="A206" s="114" t="s">
        <v>247</v>
      </c>
      <c r="B206" s="114" t="s">
        <v>731</v>
      </c>
      <c r="C206" s="115" t="s">
        <v>736</v>
      </c>
      <c r="D206" s="116" t="s">
        <v>486</v>
      </c>
      <c r="E206" s="117">
        <v>130</v>
      </c>
      <c r="F206" s="118" t="s">
        <v>733</v>
      </c>
    </row>
    <row r="207" spans="1:6" x14ac:dyDescent="0.2">
      <c r="A207" s="114" t="s">
        <v>247</v>
      </c>
      <c r="B207" s="114" t="s">
        <v>731</v>
      </c>
      <c r="C207" s="115" t="s">
        <v>737</v>
      </c>
      <c r="D207" s="116" t="s">
        <v>486</v>
      </c>
      <c r="E207" s="117">
        <v>341.02</v>
      </c>
      <c r="F207" s="118" t="s">
        <v>733</v>
      </c>
    </row>
    <row r="208" spans="1:6" x14ac:dyDescent="0.2">
      <c r="A208" s="114" t="s">
        <v>247</v>
      </c>
      <c r="B208" s="114" t="s">
        <v>731</v>
      </c>
      <c r="C208" s="115" t="s">
        <v>738</v>
      </c>
      <c r="D208" s="116" t="s">
        <v>486</v>
      </c>
      <c r="E208" s="117">
        <v>120</v>
      </c>
      <c r="F208" s="118" t="s">
        <v>733</v>
      </c>
    </row>
    <row r="209" spans="1:6" x14ac:dyDescent="0.2">
      <c r="A209" s="114" t="s">
        <v>247</v>
      </c>
      <c r="B209" s="114" t="s">
        <v>731</v>
      </c>
      <c r="C209" s="115" t="s">
        <v>739</v>
      </c>
      <c r="D209" s="116" t="s">
        <v>654</v>
      </c>
      <c r="E209" s="117">
        <v>57.784999999999997</v>
      </c>
      <c r="F209" s="118" t="s">
        <v>733</v>
      </c>
    </row>
    <row r="210" spans="1:6" x14ac:dyDescent="0.2">
      <c r="A210" s="114" t="s">
        <v>247</v>
      </c>
      <c r="B210" s="114" t="s">
        <v>731</v>
      </c>
      <c r="C210" s="115" t="s">
        <v>740</v>
      </c>
      <c r="D210" s="116" t="s">
        <v>654</v>
      </c>
      <c r="E210" s="117">
        <v>118</v>
      </c>
      <c r="F210" s="118" t="s">
        <v>733</v>
      </c>
    </row>
    <row r="211" spans="1:6" x14ac:dyDescent="0.2">
      <c r="A211" s="114" t="s">
        <v>247</v>
      </c>
      <c r="B211" s="114" t="s">
        <v>731</v>
      </c>
      <c r="C211" s="115" t="s">
        <v>741</v>
      </c>
      <c r="D211" s="116" t="s">
        <v>654</v>
      </c>
      <c r="E211" s="117">
        <v>138.06</v>
      </c>
      <c r="F211" s="118" t="s">
        <v>733</v>
      </c>
    </row>
    <row r="212" spans="1:6" x14ac:dyDescent="0.2">
      <c r="A212" s="114" t="s">
        <v>247</v>
      </c>
      <c r="B212" s="114" t="s">
        <v>731</v>
      </c>
      <c r="C212" s="115" t="s">
        <v>742</v>
      </c>
      <c r="D212" s="116" t="s">
        <v>654</v>
      </c>
      <c r="E212" s="117">
        <v>136.88</v>
      </c>
      <c r="F212" s="118" t="s">
        <v>733</v>
      </c>
    </row>
    <row r="213" spans="1:6" ht="14.1" customHeight="1" x14ac:dyDescent="0.2">
      <c r="A213" s="114" t="s">
        <v>247</v>
      </c>
      <c r="B213" s="114" t="s">
        <v>731</v>
      </c>
      <c r="C213" s="115" t="s">
        <v>743</v>
      </c>
      <c r="D213" s="116" t="s">
        <v>486</v>
      </c>
      <c r="E213" s="117">
        <v>270</v>
      </c>
      <c r="F213" s="118" t="s">
        <v>733</v>
      </c>
    </row>
    <row r="214" spans="1:6" ht="15" customHeight="1" x14ac:dyDescent="0.2">
      <c r="A214" s="114" t="s">
        <v>247</v>
      </c>
      <c r="B214" s="114" t="s">
        <v>731</v>
      </c>
      <c r="C214" s="115" t="s">
        <v>744</v>
      </c>
      <c r="D214" s="116" t="s">
        <v>486</v>
      </c>
      <c r="E214" s="117">
        <v>300</v>
      </c>
      <c r="F214" s="118" t="s">
        <v>733</v>
      </c>
    </row>
    <row r="215" spans="1:6" x14ac:dyDescent="0.2">
      <c r="A215" s="114" t="s">
        <v>247</v>
      </c>
      <c r="B215" s="114" t="s">
        <v>731</v>
      </c>
      <c r="C215" s="115" t="s">
        <v>745</v>
      </c>
      <c r="D215" s="116" t="s">
        <v>486</v>
      </c>
      <c r="E215" s="117">
        <v>160</v>
      </c>
      <c r="F215" s="118" t="s">
        <v>733</v>
      </c>
    </row>
    <row r="216" spans="1:6" x14ac:dyDescent="0.2">
      <c r="A216" s="114" t="s">
        <v>247</v>
      </c>
      <c r="B216" s="114" t="s">
        <v>731</v>
      </c>
      <c r="C216" s="115" t="s">
        <v>746</v>
      </c>
      <c r="D216" s="116" t="s">
        <v>486</v>
      </c>
      <c r="E216" s="117">
        <v>728.06</v>
      </c>
      <c r="F216" s="118" t="s">
        <v>733</v>
      </c>
    </row>
    <row r="217" spans="1:6" x14ac:dyDescent="0.2">
      <c r="A217" s="114" t="s">
        <v>247</v>
      </c>
      <c r="B217" s="114" t="s">
        <v>731</v>
      </c>
      <c r="C217" s="115" t="s">
        <v>747</v>
      </c>
      <c r="D217" s="116" t="s">
        <v>486</v>
      </c>
      <c r="E217" s="117">
        <v>125</v>
      </c>
      <c r="F217" s="118" t="s">
        <v>733</v>
      </c>
    </row>
    <row r="218" spans="1:6" x14ac:dyDescent="0.2">
      <c r="A218" s="119" t="s">
        <v>748</v>
      </c>
      <c r="B218" s="119" t="s">
        <v>749</v>
      </c>
      <c r="C218" s="120" t="s">
        <v>750</v>
      </c>
      <c r="D218" s="121" t="s">
        <v>486</v>
      </c>
      <c r="E218" s="122">
        <v>7123.8959999999997</v>
      </c>
      <c r="F218" s="123" t="s">
        <v>751</v>
      </c>
    </row>
    <row r="219" spans="1:6" x14ac:dyDescent="0.2">
      <c r="A219" s="119" t="s">
        <v>748</v>
      </c>
      <c r="B219" s="119" t="s">
        <v>749</v>
      </c>
      <c r="C219" s="120" t="s">
        <v>752</v>
      </c>
      <c r="D219" s="124" t="s">
        <v>486</v>
      </c>
      <c r="E219" s="125">
        <v>13570</v>
      </c>
      <c r="F219" s="126" t="s">
        <v>751</v>
      </c>
    </row>
    <row r="220" spans="1:6" ht="19.5" customHeight="1" x14ac:dyDescent="0.2">
      <c r="A220" s="127" t="s">
        <v>257</v>
      </c>
      <c r="B220" s="127" t="s">
        <v>753</v>
      </c>
      <c r="C220" s="128" t="s">
        <v>754</v>
      </c>
      <c r="D220" s="129" t="s">
        <v>486</v>
      </c>
      <c r="E220" s="130">
        <v>6938.4</v>
      </c>
      <c r="F220" s="131" t="s">
        <v>755</v>
      </c>
    </row>
    <row r="221" spans="1:6" ht="15.95" customHeight="1" x14ac:dyDescent="0.2">
      <c r="A221" s="132" t="s">
        <v>257</v>
      </c>
      <c r="B221" s="127" t="s">
        <v>753</v>
      </c>
      <c r="C221" s="133" t="s">
        <v>756</v>
      </c>
      <c r="D221" s="134" t="s">
        <v>486</v>
      </c>
      <c r="E221" s="135">
        <v>11800</v>
      </c>
      <c r="F221" s="136" t="s">
        <v>757</v>
      </c>
    </row>
    <row r="222" spans="1:6" ht="15.95" customHeight="1" x14ac:dyDescent="0.2">
      <c r="A222" s="132" t="s">
        <v>257</v>
      </c>
      <c r="B222" s="127" t="s">
        <v>753</v>
      </c>
      <c r="C222" s="133" t="s">
        <v>758</v>
      </c>
      <c r="D222" s="134" t="s">
        <v>486</v>
      </c>
      <c r="E222" s="135">
        <v>10620</v>
      </c>
      <c r="F222" s="136" t="s">
        <v>757</v>
      </c>
    </row>
    <row r="223" spans="1:6" x14ac:dyDescent="0.2">
      <c r="A223" s="127" t="s">
        <v>257</v>
      </c>
      <c r="B223" s="127" t="s">
        <v>753</v>
      </c>
      <c r="C223" s="128" t="s">
        <v>759</v>
      </c>
      <c r="D223" s="129" t="s">
        <v>486</v>
      </c>
      <c r="E223" s="130">
        <v>8142</v>
      </c>
      <c r="F223" s="131" t="s">
        <v>755</v>
      </c>
    </row>
    <row r="224" spans="1:6" x14ac:dyDescent="0.2">
      <c r="A224" s="132" t="s">
        <v>257</v>
      </c>
      <c r="B224" s="127" t="s">
        <v>753</v>
      </c>
      <c r="C224" s="133" t="s">
        <v>760</v>
      </c>
      <c r="D224" s="134" t="s">
        <v>486</v>
      </c>
      <c r="E224" s="135">
        <v>11227.8771</v>
      </c>
      <c r="F224" s="137" t="s">
        <v>757</v>
      </c>
    </row>
    <row r="225" spans="1:6" ht="21.75" customHeight="1" x14ac:dyDescent="0.2">
      <c r="A225" s="127" t="s">
        <v>257</v>
      </c>
      <c r="B225" s="127" t="s">
        <v>753</v>
      </c>
      <c r="C225" s="128" t="s">
        <v>761</v>
      </c>
      <c r="D225" s="129" t="s">
        <v>486</v>
      </c>
      <c r="E225" s="130">
        <v>8496</v>
      </c>
      <c r="F225" s="131" t="s">
        <v>755</v>
      </c>
    </row>
    <row r="226" spans="1:6" ht="23.25" customHeight="1" x14ac:dyDescent="0.2">
      <c r="A226" s="127" t="s">
        <v>257</v>
      </c>
      <c r="B226" s="127" t="s">
        <v>753</v>
      </c>
      <c r="C226" s="128" t="s">
        <v>762</v>
      </c>
      <c r="D226" s="138" t="s">
        <v>486</v>
      </c>
      <c r="E226" s="139">
        <v>5605</v>
      </c>
      <c r="F226" s="140" t="s">
        <v>755</v>
      </c>
    </row>
    <row r="227" spans="1:6" ht="23.25" customHeight="1" x14ac:dyDescent="0.2">
      <c r="A227" s="132" t="s">
        <v>257</v>
      </c>
      <c r="B227" s="127" t="s">
        <v>753</v>
      </c>
      <c r="C227" s="133" t="s">
        <v>763</v>
      </c>
      <c r="D227" s="134" t="s">
        <v>486</v>
      </c>
      <c r="E227" s="135">
        <v>14160</v>
      </c>
      <c r="F227" s="137" t="s">
        <v>757</v>
      </c>
    </row>
    <row r="228" spans="1:6" ht="24" x14ac:dyDescent="0.2">
      <c r="A228" s="127" t="s">
        <v>257</v>
      </c>
      <c r="B228" s="127" t="s">
        <v>753</v>
      </c>
      <c r="C228" s="128" t="s">
        <v>764</v>
      </c>
      <c r="D228" s="129" t="s">
        <v>486</v>
      </c>
      <c r="E228" s="130">
        <v>1121</v>
      </c>
      <c r="F228" s="131" t="s">
        <v>755</v>
      </c>
    </row>
    <row r="229" spans="1:6" ht="24" x14ac:dyDescent="0.2">
      <c r="A229" s="132" t="s">
        <v>257</v>
      </c>
      <c r="B229" s="127" t="s">
        <v>753</v>
      </c>
      <c r="C229" s="133" t="s">
        <v>765</v>
      </c>
      <c r="D229" s="134" t="s">
        <v>486</v>
      </c>
      <c r="E229" s="135">
        <v>450</v>
      </c>
      <c r="F229" s="137" t="s">
        <v>757</v>
      </c>
    </row>
    <row r="230" spans="1:6" ht="24" x14ac:dyDescent="0.2">
      <c r="A230" s="127" t="s">
        <v>257</v>
      </c>
      <c r="B230" s="127" t="s">
        <v>753</v>
      </c>
      <c r="C230" s="128" t="s">
        <v>766</v>
      </c>
      <c r="D230" s="129" t="s">
        <v>486</v>
      </c>
      <c r="E230" s="130">
        <v>5900</v>
      </c>
      <c r="F230" s="131" t="s">
        <v>755</v>
      </c>
    </row>
    <row r="231" spans="1:6" ht="24" x14ac:dyDescent="0.2">
      <c r="A231" s="132" t="s">
        <v>257</v>
      </c>
      <c r="B231" s="127" t="s">
        <v>753</v>
      </c>
      <c r="C231" s="133" t="s">
        <v>767</v>
      </c>
      <c r="D231" s="134" t="s">
        <v>486</v>
      </c>
      <c r="E231" s="135">
        <v>14160</v>
      </c>
      <c r="F231" s="137" t="s">
        <v>757</v>
      </c>
    </row>
    <row r="232" spans="1:6" x14ac:dyDescent="0.2">
      <c r="A232" s="127" t="s">
        <v>257</v>
      </c>
      <c r="B232" s="127" t="s">
        <v>753</v>
      </c>
      <c r="C232" s="128" t="s">
        <v>768</v>
      </c>
      <c r="D232" s="129" t="s">
        <v>486</v>
      </c>
      <c r="E232" s="130">
        <v>18880</v>
      </c>
      <c r="F232" s="140" t="s">
        <v>755</v>
      </c>
    </row>
    <row r="233" spans="1:6" ht="24" x14ac:dyDescent="0.2">
      <c r="A233" s="127" t="s">
        <v>257</v>
      </c>
      <c r="B233" s="127" t="s">
        <v>753</v>
      </c>
      <c r="C233" s="128" t="s">
        <v>769</v>
      </c>
      <c r="D233" s="129" t="s">
        <v>486</v>
      </c>
      <c r="E233" s="130">
        <v>4130</v>
      </c>
      <c r="F233" s="140" t="s">
        <v>755</v>
      </c>
    </row>
    <row r="234" spans="1:6" x14ac:dyDescent="0.2">
      <c r="A234" s="127" t="s">
        <v>257</v>
      </c>
      <c r="B234" s="127" t="s">
        <v>753</v>
      </c>
      <c r="C234" s="128" t="s">
        <v>770</v>
      </c>
      <c r="D234" s="129" t="s">
        <v>486</v>
      </c>
      <c r="E234" s="130">
        <v>2950</v>
      </c>
      <c r="F234" s="140" t="s">
        <v>755</v>
      </c>
    </row>
    <row r="235" spans="1:6" ht="24" x14ac:dyDescent="0.2">
      <c r="A235" s="132" t="s">
        <v>257</v>
      </c>
      <c r="B235" s="127" t="s">
        <v>753</v>
      </c>
      <c r="C235" s="133" t="s">
        <v>771</v>
      </c>
      <c r="D235" s="134" t="s">
        <v>486</v>
      </c>
      <c r="E235" s="135">
        <v>7949.66</v>
      </c>
      <c r="F235" s="137" t="s">
        <v>757</v>
      </c>
    </row>
    <row r="236" spans="1:6" x14ac:dyDescent="0.2">
      <c r="A236" s="132" t="s">
        <v>257</v>
      </c>
      <c r="B236" s="127" t="s">
        <v>753</v>
      </c>
      <c r="C236" s="133" t="s">
        <v>772</v>
      </c>
      <c r="D236" s="134" t="s">
        <v>486</v>
      </c>
      <c r="E236" s="135">
        <v>1303.9000000000001</v>
      </c>
      <c r="F236" s="137" t="s">
        <v>757</v>
      </c>
    </row>
    <row r="237" spans="1:6" ht="24" x14ac:dyDescent="0.2">
      <c r="A237" s="132" t="s">
        <v>257</v>
      </c>
      <c r="B237" s="127" t="s">
        <v>753</v>
      </c>
      <c r="C237" s="133" t="s">
        <v>773</v>
      </c>
      <c r="D237" s="134" t="s">
        <v>486</v>
      </c>
      <c r="E237" s="135">
        <v>7949.66</v>
      </c>
      <c r="F237" s="137" t="s">
        <v>757</v>
      </c>
    </row>
    <row r="238" spans="1:6" ht="24" x14ac:dyDescent="0.2">
      <c r="A238" s="132" t="s">
        <v>257</v>
      </c>
      <c r="B238" s="127" t="s">
        <v>753</v>
      </c>
      <c r="C238" s="133" t="s">
        <v>774</v>
      </c>
      <c r="D238" s="134" t="s">
        <v>486</v>
      </c>
      <c r="E238" s="135">
        <v>9912</v>
      </c>
      <c r="F238" s="137" t="s">
        <v>757</v>
      </c>
    </row>
    <row r="239" spans="1:6" ht="19.5" customHeight="1" x14ac:dyDescent="0.2">
      <c r="A239" s="127" t="s">
        <v>257</v>
      </c>
      <c r="B239" s="127" t="s">
        <v>753</v>
      </c>
      <c r="C239" s="141" t="s">
        <v>775</v>
      </c>
      <c r="D239" s="138" t="s">
        <v>486</v>
      </c>
      <c r="E239" s="139">
        <v>14004.83</v>
      </c>
      <c r="F239" s="140" t="s">
        <v>755</v>
      </c>
    </row>
    <row r="240" spans="1:6" ht="20.25" customHeight="1" x14ac:dyDescent="0.2">
      <c r="A240" s="127" t="s">
        <v>257</v>
      </c>
      <c r="B240" s="127" t="s">
        <v>753</v>
      </c>
      <c r="C240" s="128" t="s">
        <v>776</v>
      </c>
      <c r="D240" s="129" t="s">
        <v>486</v>
      </c>
      <c r="E240" s="130">
        <v>12019.008</v>
      </c>
      <c r="F240" s="140" t="s">
        <v>755</v>
      </c>
    </row>
    <row r="241" spans="1:6" ht="24" x14ac:dyDescent="0.2">
      <c r="A241" s="127" t="s">
        <v>257</v>
      </c>
      <c r="B241" s="127" t="s">
        <v>753</v>
      </c>
      <c r="C241" s="128" t="s">
        <v>777</v>
      </c>
      <c r="D241" s="138" t="s">
        <v>486</v>
      </c>
      <c r="E241" s="139">
        <v>4378.9799999999996</v>
      </c>
      <c r="F241" s="140" t="s">
        <v>757</v>
      </c>
    </row>
    <row r="242" spans="1:6" ht="24" x14ac:dyDescent="0.2">
      <c r="A242" s="127" t="s">
        <v>257</v>
      </c>
      <c r="B242" s="127" t="s">
        <v>753</v>
      </c>
      <c r="C242" s="128" t="s">
        <v>778</v>
      </c>
      <c r="D242" s="129" t="s">
        <v>486</v>
      </c>
      <c r="E242" s="130">
        <v>3482.18</v>
      </c>
      <c r="F242" s="131" t="s">
        <v>755</v>
      </c>
    </row>
    <row r="243" spans="1:6" ht="24" x14ac:dyDescent="0.2">
      <c r="A243" s="127" t="s">
        <v>257</v>
      </c>
      <c r="B243" s="127" t="s">
        <v>753</v>
      </c>
      <c r="C243" s="128" t="s">
        <v>779</v>
      </c>
      <c r="D243" s="129" t="s">
        <v>486</v>
      </c>
      <c r="E243" s="130">
        <v>6755.7359999999999</v>
      </c>
      <c r="F243" s="140" t="s">
        <v>755</v>
      </c>
    </row>
    <row r="244" spans="1:6" ht="12.95" customHeight="1" x14ac:dyDescent="0.2">
      <c r="A244" s="142" t="s">
        <v>149</v>
      </c>
      <c r="B244" s="142" t="s">
        <v>780</v>
      </c>
      <c r="C244" s="143" t="s">
        <v>781</v>
      </c>
      <c r="D244" s="144" t="s">
        <v>486</v>
      </c>
      <c r="E244" s="145"/>
      <c r="F244" s="146" t="s">
        <v>782</v>
      </c>
    </row>
    <row r="245" spans="1:6" ht="24" x14ac:dyDescent="0.2">
      <c r="A245" s="147" t="s">
        <v>279</v>
      </c>
      <c r="B245" s="147" t="s">
        <v>783</v>
      </c>
      <c r="C245" s="148" t="s">
        <v>784</v>
      </c>
      <c r="D245" s="149" t="s">
        <v>486</v>
      </c>
      <c r="E245" s="150">
        <v>36028.94</v>
      </c>
      <c r="F245" s="151" t="s">
        <v>785</v>
      </c>
    </row>
    <row r="246" spans="1:6" x14ac:dyDescent="0.2">
      <c r="A246" s="147" t="s">
        <v>279</v>
      </c>
      <c r="B246" s="147" t="s">
        <v>783</v>
      </c>
      <c r="C246" s="148" t="s">
        <v>786</v>
      </c>
      <c r="D246" s="149" t="s">
        <v>486</v>
      </c>
      <c r="E246" s="150">
        <v>30591.5</v>
      </c>
      <c r="F246" s="151" t="s">
        <v>785</v>
      </c>
    </row>
    <row r="247" spans="1:6" x14ac:dyDescent="0.2">
      <c r="A247" s="147" t="s">
        <v>279</v>
      </c>
      <c r="B247" s="147" t="s">
        <v>783</v>
      </c>
      <c r="C247" s="148" t="s">
        <v>787</v>
      </c>
      <c r="D247" s="149" t="s">
        <v>486</v>
      </c>
      <c r="E247" s="150">
        <v>626.58000000000004</v>
      </c>
      <c r="F247" s="151" t="s">
        <v>785</v>
      </c>
    </row>
    <row r="248" spans="1:6" ht="24" x14ac:dyDescent="0.2">
      <c r="A248" s="147" t="s">
        <v>279</v>
      </c>
      <c r="B248" s="147" t="s">
        <v>783</v>
      </c>
      <c r="C248" s="148" t="s">
        <v>788</v>
      </c>
      <c r="D248" s="149" t="s">
        <v>486</v>
      </c>
      <c r="E248" s="150">
        <v>62031.42</v>
      </c>
      <c r="F248" s="151" t="s">
        <v>785</v>
      </c>
    </row>
    <row r="249" spans="1:6" x14ac:dyDescent="0.2">
      <c r="A249" s="47" t="s">
        <v>132</v>
      </c>
      <c r="B249" s="47" t="s">
        <v>789</v>
      </c>
      <c r="C249" s="48" t="s">
        <v>790</v>
      </c>
      <c r="D249" s="49" t="s">
        <v>486</v>
      </c>
      <c r="E249" s="50">
        <v>60</v>
      </c>
      <c r="F249" s="87" t="s">
        <v>791</v>
      </c>
    </row>
    <row r="250" spans="1:6" x14ac:dyDescent="0.2">
      <c r="A250" s="152" t="s">
        <v>792</v>
      </c>
      <c r="B250" s="152" t="s">
        <v>793</v>
      </c>
      <c r="C250" s="153" t="s">
        <v>794</v>
      </c>
      <c r="D250" s="154" t="s">
        <v>486</v>
      </c>
      <c r="E250" s="155">
        <v>487.34</v>
      </c>
      <c r="F250" s="156" t="s">
        <v>795</v>
      </c>
    </row>
    <row r="251" spans="1:6" x14ac:dyDescent="0.2">
      <c r="A251" s="152" t="s">
        <v>792</v>
      </c>
      <c r="B251" s="152" t="s">
        <v>793</v>
      </c>
      <c r="C251" s="153" t="s">
        <v>796</v>
      </c>
      <c r="D251" s="154" t="s">
        <v>486</v>
      </c>
      <c r="E251" s="155">
        <v>88.5</v>
      </c>
      <c r="F251" s="156" t="s">
        <v>795</v>
      </c>
    </row>
    <row r="252" spans="1:6" x14ac:dyDescent="0.2">
      <c r="A252" s="157" t="s">
        <v>196</v>
      </c>
      <c r="B252" s="157" t="s">
        <v>797</v>
      </c>
      <c r="C252" s="158" t="s">
        <v>798</v>
      </c>
      <c r="D252" s="159" t="s">
        <v>486</v>
      </c>
      <c r="E252" s="160">
        <v>177</v>
      </c>
      <c r="F252" s="161" t="s">
        <v>799</v>
      </c>
    </row>
    <row r="253" spans="1:6" ht="36" x14ac:dyDescent="0.2">
      <c r="A253" s="157" t="s">
        <v>196</v>
      </c>
      <c r="B253" s="157" t="s">
        <v>797</v>
      </c>
      <c r="C253" s="158" t="s">
        <v>800</v>
      </c>
      <c r="D253" s="159" t="s">
        <v>486</v>
      </c>
      <c r="E253" s="160">
        <v>5959</v>
      </c>
      <c r="F253" s="161" t="s">
        <v>799</v>
      </c>
    </row>
    <row r="254" spans="1:6" x14ac:dyDescent="0.2">
      <c r="A254" s="47" t="s">
        <v>210</v>
      </c>
      <c r="B254" s="47" t="s">
        <v>801</v>
      </c>
      <c r="C254" s="48" t="s">
        <v>802</v>
      </c>
      <c r="D254" s="49" t="s">
        <v>803</v>
      </c>
      <c r="E254" s="50">
        <v>18.88</v>
      </c>
      <c r="F254" s="51" t="s">
        <v>804</v>
      </c>
    </row>
    <row r="255" spans="1:6" x14ac:dyDescent="0.2">
      <c r="A255" s="47" t="s">
        <v>217</v>
      </c>
      <c r="B255" s="47" t="s">
        <v>805</v>
      </c>
      <c r="C255" s="48" t="s">
        <v>806</v>
      </c>
      <c r="D255" s="49" t="s">
        <v>486</v>
      </c>
      <c r="E255" s="50">
        <v>4124.1000000000004</v>
      </c>
      <c r="F255" s="51" t="s">
        <v>807</v>
      </c>
    </row>
    <row r="256" spans="1:6" ht="19.5" customHeight="1" x14ac:dyDescent="0.2">
      <c r="A256" s="47" t="s">
        <v>217</v>
      </c>
      <c r="B256" s="47" t="s">
        <v>805</v>
      </c>
      <c r="C256" s="48" t="s">
        <v>808</v>
      </c>
      <c r="D256" s="49" t="s">
        <v>486</v>
      </c>
      <c r="E256" s="50">
        <v>4737.7</v>
      </c>
      <c r="F256" s="51" t="s">
        <v>807</v>
      </c>
    </row>
    <row r="257" spans="1:6" x14ac:dyDescent="0.2">
      <c r="A257" s="47" t="s">
        <v>217</v>
      </c>
      <c r="B257" s="47" t="s">
        <v>805</v>
      </c>
      <c r="C257" s="48" t="s">
        <v>809</v>
      </c>
      <c r="D257" s="49" t="s">
        <v>486</v>
      </c>
      <c r="E257" s="50">
        <v>1239</v>
      </c>
      <c r="F257" s="51" t="s">
        <v>807</v>
      </c>
    </row>
    <row r="258" spans="1:6" ht="24" x14ac:dyDescent="0.2">
      <c r="A258" s="157" t="s">
        <v>383</v>
      </c>
      <c r="B258" s="157" t="s">
        <v>810</v>
      </c>
      <c r="C258" s="158" t="s">
        <v>811</v>
      </c>
      <c r="D258" s="159" t="s">
        <v>486</v>
      </c>
      <c r="E258" s="160">
        <v>711.54</v>
      </c>
      <c r="F258" s="161" t="s">
        <v>799</v>
      </c>
    </row>
    <row r="259" spans="1:6" ht="23.25" customHeight="1" x14ac:dyDescent="0.2">
      <c r="A259" s="157" t="s">
        <v>383</v>
      </c>
      <c r="B259" s="157" t="s">
        <v>810</v>
      </c>
      <c r="C259" s="158" t="s">
        <v>812</v>
      </c>
      <c r="D259" s="159" t="s">
        <v>486</v>
      </c>
      <c r="E259" s="160">
        <v>30.68</v>
      </c>
      <c r="F259" s="161" t="s">
        <v>799</v>
      </c>
    </row>
    <row r="260" spans="1:6" ht="17.25" customHeight="1" x14ac:dyDescent="0.2">
      <c r="A260" s="157" t="s">
        <v>383</v>
      </c>
      <c r="B260" s="157" t="s">
        <v>810</v>
      </c>
      <c r="C260" s="158" t="s">
        <v>813</v>
      </c>
      <c r="D260" s="159" t="s">
        <v>486</v>
      </c>
      <c r="E260" s="160">
        <v>93.22</v>
      </c>
      <c r="F260" s="161" t="s">
        <v>814</v>
      </c>
    </row>
    <row r="261" spans="1:6" ht="15" customHeight="1" x14ac:dyDescent="0.2">
      <c r="A261" s="157" t="s">
        <v>383</v>
      </c>
      <c r="B261" s="157" t="s">
        <v>810</v>
      </c>
      <c r="C261" s="158" t="s">
        <v>815</v>
      </c>
      <c r="D261" s="159" t="s">
        <v>486</v>
      </c>
      <c r="E261" s="160">
        <v>140.125</v>
      </c>
      <c r="F261" s="161" t="s">
        <v>814</v>
      </c>
    </row>
    <row r="262" spans="1:6" x14ac:dyDescent="0.2">
      <c r="A262" s="157" t="s">
        <v>383</v>
      </c>
      <c r="B262" s="157" t="s">
        <v>810</v>
      </c>
      <c r="C262" s="158" t="s">
        <v>816</v>
      </c>
      <c r="D262" s="159" t="s">
        <v>486</v>
      </c>
      <c r="E262" s="160">
        <v>194.7</v>
      </c>
      <c r="F262" s="161" t="s">
        <v>814</v>
      </c>
    </row>
    <row r="263" spans="1:6" x14ac:dyDescent="0.2">
      <c r="A263" s="157" t="s">
        <v>383</v>
      </c>
      <c r="B263" s="157" t="s">
        <v>810</v>
      </c>
      <c r="C263" s="158" t="s">
        <v>817</v>
      </c>
      <c r="D263" s="159" t="s">
        <v>486</v>
      </c>
      <c r="E263" s="160">
        <v>334.82499999999999</v>
      </c>
      <c r="F263" s="161" t="s">
        <v>814</v>
      </c>
    </row>
    <row r="264" spans="1:6" x14ac:dyDescent="0.2">
      <c r="A264" s="157" t="s">
        <v>383</v>
      </c>
      <c r="B264" s="157" t="s">
        <v>810</v>
      </c>
      <c r="C264" s="158" t="s">
        <v>818</v>
      </c>
      <c r="D264" s="159" t="s">
        <v>486</v>
      </c>
      <c r="E264" s="160">
        <v>474.36</v>
      </c>
      <c r="F264" s="161" t="s">
        <v>814</v>
      </c>
    </row>
    <row r="265" spans="1:6" x14ac:dyDescent="0.2">
      <c r="A265" s="157" t="s">
        <v>383</v>
      </c>
      <c r="B265" s="157" t="s">
        <v>810</v>
      </c>
      <c r="C265" s="158" t="s">
        <v>819</v>
      </c>
      <c r="D265" s="159" t="s">
        <v>486</v>
      </c>
      <c r="E265" s="160">
        <v>548.70000000000005</v>
      </c>
      <c r="F265" s="161" t="s">
        <v>814</v>
      </c>
    </row>
    <row r="266" spans="1:6" x14ac:dyDescent="0.2">
      <c r="A266" s="157" t="s">
        <v>383</v>
      </c>
      <c r="B266" s="157" t="s">
        <v>810</v>
      </c>
      <c r="C266" s="158" t="s">
        <v>820</v>
      </c>
      <c r="D266" s="159" t="s">
        <v>486</v>
      </c>
      <c r="E266" s="160">
        <v>628.94000000000005</v>
      </c>
      <c r="F266" s="161" t="s">
        <v>814</v>
      </c>
    </row>
    <row r="267" spans="1:6" x14ac:dyDescent="0.2">
      <c r="A267" s="157" t="s">
        <v>383</v>
      </c>
      <c r="B267" s="157" t="s">
        <v>810</v>
      </c>
      <c r="C267" s="158" t="s">
        <v>821</v>
      </c>
      <c r="D267" s="159" t="s">
        <v>486</v>
      </c>
      <c r="E267" s="160">
        <v>401.2</v>
      </c>
      <c r="F267" s="161" t="s">
        <v>814</v>
      </c>
    </row>
    <row r="268" spans="1:6" x14ac:dyDescent="0.2">
      <c r="A268" s="157" t="s">
        <v>383</v>
      </c>
      <c r="B268" s="157" t="s">
        <v>810</v>
      </c>
      <c r="C268" s="158" t="s">
        <v>822</v>
      </c>
      <c r="D268" s="159" t="s">
        <v>486</v>
      </c>
      <c r="E268" s="160">
        <v>526.57500000000005</v>
      </c>
      <c r="F268" s="161" t="s">
        <v>814</v>
      </c>
    </row>
    <row r="269" spans="1:6" x14ac:dyDescent="0.2">
      <c r="A269" s="157" t="s">
        <v>383</v>
      </c>
      <c r="B269" s="157" t="s">
        <v>810</v>
      </c>
      <c r="C269" s="158" t="s">
        <v>823</v>
      </c>
      <c r="D269" s="159" t="s">
        <v>513</v>
      </c>
      <c r="E269" s="160">
        <v>175.82</v>
      </c>
      <c r="F269" s="161" t="s">
        <v>814</v>
      </c>
    </row>
    <row r="270" spans="1:6" x14ac:dyDescent="0.2">
      <c r="A270" s="157" t="s">
        <v>383</v>
      </c>
      <c r="B270" s="157" t="s">
        <v>810</v>
      </c>
      <c r="C270" s="158" t="s">
        <v>824</v>
      </c>
      <c r="D270" s="159" t="s">
        <v>513</v>
      </c>
      <c r="E270" s="160">
        <v>531</v>
      </c>
      <c r="F270" s="161" t="s">
        <v>814</v>
      </c>
    </row>
    <row r="271" spans="1:6" x14ac:dyDescent="0.2">
      <c r="A271" s="157" t="s">
        <v>383</v>
      </c>
      <c r="B271" s="157" t="s">
        <v>810</v>
      </c>
      <c r="C271" s="158" t="s">
        <v>825</v>
      </c>
      <c r="D271" s="159" t="s">
        <v>513</v>
      </c>
      <c r="E271" s="160">
        <v>233.64</v>
      </c>
      <c r="F271" s="161" t="s">
        <v>814</v>
      </c>
    </row>
    <row r="272" spans="1:6" x14ac:dyDescent="0.2">
      <c r="A272" s="157" t="s">
        <v>383</v>
      </c>
      <c r="B272" s="157" t="s">
        <v>810</v>
      </c>
      <c r="C272" s="158" t="s">
        <v>826</v>
      </c>
      <c r="D272" s="159" t="s">
        <v>513</v>
      </c>
      <c r="E272" s="160">
        <v>260.00110000000001</v>
      </c>
      <c r="F272" s="161" t="s">
        <v>814</v>
      </c>
    </row>
    <row r="273" spans="1:6" ht="36" x14ac:dyDescent="0.2">
      <c r="A273" s="157" t="s">
        <v>383</v>
      </c>
      <c r="B273" s="157" t="s">
        <v>810</v>
      </c>
      <c r="C273" s="158" t="s">
        <v>827</v>
      </c>
      <c r="D273" s="159" t="s">
        <v>486</v>
      </c>
      <c r="E273" s="160">
        <v>283.2</v>
      </c>
      <c r="F273" s="161" t="s">
        <v>799</v>
      </c>
    </row>
    <row r="274" spans="1:6" x14ac:dyDescent="0.2">
      <c r="A274" s="157" t="s">
        <v>383</v>
      </c>
      <c r="B274" s="157" t="s">
        <v>810</v>
      </c>
      <c r="C274" s="158" t="s">
        <v>828</v>
      </c>
      <c r="D274" s="159" t="s">
        <v>486</v>
      </c>
      <c r="E274" s="160">
        <v>132.75</v>
      </c>
      <c r="F274" s="161" t="s">
        <v>814</v>
      </c>
    </row>
    <row r="275" spans="1:6" x14ac:dyDescent="0.2">
      <c r="A275" s="157" t="s">
        <v>383</v>
      </c>
      <c r="B275" s="157" t="s">
        <v>810</v>
      </c>
      <c r="C275" s="158" t="s">
        <v>829</v>
      </c>
      <c r="D275" s="159" t="s">
        <v>486</v>
      </c>
      <c r="E275" s="160">
        <v>368.75</v>
      </c>
      <c r="F275" s="161" t="s">
        <v>814</v>
      </c>
    </row>
    <row r="276" spans="1:6" x14ac:dyDescent="0.2">
      <c r="A276" s="157" t="s">
        <v>383</v>
      </c>
      <c r="B276" s="157" t="s">
        <v>810</v>
      </c>
      <c r="C276" s="158" t="s">
        <v>830</v>
      </c>
      <c r="D276" s="159" t="s">
        <v>486</v>
      </c>
      <c r="E276" s="160">
        <v>5546</v>
      </c>
      <c r="F276" s="161" t="s">
        <v>799</v>
      </c>
    </row>
    <row r="277" spans="1:6" ht="24" x14ac:dyDescent="0.2">
      <c r="A277" s="157" t="s">
        <v>383</v>
      </c>
      <c r="B277" s="157" t="s">
        <v>810</v>
      </c>
      <c r="C277" s="158" t="s">
        <v>831</v>
      </c>
      <c r="D277" s="159" t="s">
        <v>486</v>
      </c>
      <c r="E277" s="160">
        <v>1215.4000000000001</v>
      </c>
      <c r="F277" s="161" t="s">
        <v>799</v>
      </c>
    </row>
    <row r="278" spans="1:6" x14ac:dyDescent="0.2">
      <c r="A278" s="157" t="s">
        <v>383</v>
      </c>
      <c r="B278" s="157" t="s">
        <v>810</v>
      </c>
      <c r="C278" s="158" t="s">
        <v>832</v>
      </c>
      <c r="D278" s="159" t="s">
        <v>833</v>
      </c>
      <c r="E278" s="160">
        <v>139.24</v>
      </c>
      <c r="F278" s="161" t="s">
        <v>834</v>
      </c>
    </row>
    <row r="279" spans="1:6" x14ac:dyDescent="0.2">
      <c r="A279" s="157" t="s">
        <v>383</v>
      </c>
      <c r="B279" s="157" t="s">
        <v>810</v>
      </c>
      <c r="C279" s="158" t="s">
        <v>835</v>
      </c>
      <c r="D279" s="159" t="s">
        <v>833</v>
      </c>
      <c r="E279" s="160">
        <v>194.7</v>
      </c>
      <c r="F279" s="161" t="s">
        <v>834</v>
      </c>
    </row>
    <row r="280" spans="1:6" ht="24" x14ac:dyDescent="0.2">
      <c r="A280" s="157" t="s">
        <v>383</v>
      </c>
      <c r="B280" s="157" t="s">
        <v>810</v>
      </c>
      <c r="C280" s="158" t="s">
        <v>836</v>
      </c>
      <c r="D280" s="159" t="s">
        <v>486</v>
      </c>
      <c r="E280" s="160">
        <v>12.803000000000001</v>
      </c>
      <c r="F280" s="161" t="s">
        <v>814</v>
      </c>
    </row>
    <row r="281" spans="1:6" x14ac:dyDescent="0.2">
      <c r="A281" s="157" t="s">
        <v>383</v>
      </c>
      <c r="B281" s="157" t="s">
        <v>810</v>
      </c>
      <c r="C281" s="158" t="s">
        <v>837</v>
      </c>
      <c r="D281" s="159" t="s">
        <v>486</v>
      </c>
      <c r="E281" s="160">
        <v>663.75</v>
      </c>
      <c r="F281" s="161" t="s">
        <v>814</v>
      </c>
    </row>
    <row r="282" spans="1:6" x14ac:dyDescent="0.2">
      <c r="A282" s="157" t="s">
        <v>383</v>
      </c>
      <c r="B282" s="157" t="s">
        <v>810</v>
      </c>
      <c r="C282" s="158" t="s">
        <v>838</v>
      </c>
      <c r="D282" s="159" t="s">
        <v>486</v>
      </c>
      <c r="E282" s="160">
        <v>6149.9943000000003</v>
      </c>
      <c r="F282" s="161" t="s">
        <v>799</v>
      </c>
    </row>
    <row r="283" spans="1:6" x14ac:dyDescent="0.2">
      <c r="A283" s="47" t="s">
        <v>216</v>
      </c>
      <c r="B283" s="47" t="s">
        <v>839</v>
      </c>
      <c r="C283" s="48" t="s">
        <v>840</v>
      </c>
      <c r="D283" s="49" t="s">
        <v>486</v>
      </c>
      <c r="E283" s="50">
        <v>6490</v>
      </c>
      <c r="F283" s="87" t="s">
        <v>841</v>
      </c>
    </row>
    <row r="284" spans="1:6" x14ac:dyDescent="0.2">
      <c r="A284" s="47" t="s">
        <v>216</v>
      </c>
      <c r="B284" s="47" t="s">
        <v>839</v>
      </c>
      <c r="C284" s="48" t="s">
        <v>842</v>
      </c>
      <c r="D284" s="49" t="s">
        <v>486</v>
      </c>
      <c r="E284" s="50">
        <v>6490</v>
      </c>
      <c r="F284" s="87" t="s">
        <v>841</v>
      </c>
    </row>
    <row r="285" spans="1:6" x14ac:dyDescent="0.2">
      <c r="A285" s="47" t="s">
        <v>216</v>
      </c>
      <c r="B285" s="47" t="s">
        <v>839</v>
      </c>
      <c r="C285" s="48" t="s">
        <v>843</v>
      </c>
      <c r="D285" s="49" t="s">
        <v>486</v>
      </c>
      <c r="E285" s="50">
        <v>6490</v>
      </c>
      <c r="F285" s="87" t="s">
        <v>841</v>
      </c>
    </row>
    <row r="286" spans="1:6" ht="14.1" customHeight="1" x14ac:dyDescent="0.2">
      <c r="A286" s="47" t="s">
        <v>216</v>
      </c>
      <c r="B286" s="47" t="s">
        <v>839</v>
      </c>
      <c r="C286" s="48" t="s">
        <v>844</v>
      </c>
      <c r="D286" s="49" t="s">
        <v>486</v>
      </c>
      <c r="E286" s="50">
        <v>6490</v>
      </c>
      <c r="F286" s="87" t="s">
        <v>841</v>
      </c>
    </row>
    <row r="287" spans="1:6" ht="15" customHeight="1" x14ac:dyDescent="0.2">
      <c r="A287" s="47" t="s">
        <v>216</v>
      </c>
      <c r="B287" s="47" t="s">
        <v>839</v>
      </c>
      <c r="C287" s="48" t="s">
        <v>845</v>
      </c>
      <c r="D287" s="49" t="s">
        <v>486</v>
      </c>
      <c r="E287" s="50">
        <v>6490</v>
      </c>
      <c r="F287" s="87" t="s">
        <v>841</v>
      </c>
    </row>
    <row r="288" spans="1:6" ht="21.75" customHeight="1" x14ac:dyDescent="0.2">
      <c r="A288" s="162" t="s">
        <v>251</v>
      </c>
      <c r="B288" s="162" t="s">
        <v>846</v>
      </c>
      <c r="C288" s="163" t="s">
        <v>847</v>
      </c>
      <c r="D288" s="164" t="s">
        <v>486</v>
      </c>
      <c r="E288" s="165">
        <v>2205.7732999999998</v>
      </c>
      <c r="F288" s="166" t="s">
        <v>848</v>
      </c>
    </row>
    <row r="289" spans="1:6" ht="15.95" customHeight="1" x14ac:dyDescent="0.2">
      <c r="A289" s="162" t="s">
        <v>251</v>
      </c>
      <c r="B289" s="162" t="s">
        <v>846</v>
      </c>
      <c r="C289" s="163" t="s">
        <v>849</v>
      </c>
      <c r="D289" s="164" t="s">
        <v>486</v>
      </c>
      <c r="E289" s="165">
        <v>501.5</v>
      </c>
      <c r="F289" s="166" t="s">
        <v>848</v>
      </c>
    </row>
    <row r="290" spans="1:6" x14ac:dyDescent="0.2">
      <c r="A290" s="162" t="s">
        <v>251</v>
      </c>
      <c r="B290" s="162" t="s">
        <v>846</v>
      </c>
      <c r="C290" s="163" t="s">
        <v>850</v>
      </c>
      <c r="D290" s="164" t="s">
        <v>486</v>
      </c>
      <c r="E290" s="165">
        <v>442.5</v>
      </c>
      <c r="F290" s="166" t="s">
        <v>848</v>
      </c>
    </row>
    <row r="291" spans="1:6" ht="14.1" customHeight="1" x14ac:dyDescent="0.2">
      <c r="A291" s="162" t="s">
        <v>251</v>
      </c>
      <c r="B291" s="162" t="s">
        <v>846</v>
      </c>
      <c r="C291" s="163" t="s">
        <v>851</v>
      </c>
      <c r="D291" s="164" t="s">
        <v>486</v>
      </c>
      <c r="E291" s="165">
        <v>531</v>
      </c>
      <c r="F291" s="166" t="s">
        <v>848</v>
      </c>
    </row>
    <row r="292" spans="1:6" x14ac:dyDescent="0.2">
      <c r="A292" s="162" t="s">
        <v>251</v>
      </c>
      <c r="B292" s="162" t="s">
        <v>846</v>
      </c>
      <c r="C292" s="163" t="s">
        <v>852</v>
      </c>
      <c r="D292" s="164" t="s">
        <v>486</v>
      </c>
      <c r="E292" s="165">
        <v>796.5</v>
      </c>
      <c r="F292" s="166" t="s">
        <v>848</v>
      </c>
    </row>
    <row r="293" spans="1:6" ht="17.25" customHeight="1" x14ac:dyDescent="0.2">
      <c r="A293" s="162" t="s">
        <v>251</v>
      </c>
      <c r="B293" s="162" t="s">
        <v>846</v>
      </c>
      <c r="C293" s="163" t="s">
        <v>853</v>
      </c>
      <c r="D293" s="164" t="s">
        <v>486</v>
      </c>
      <c r="E293" s="165">
        <v>5640.4</v>
      </c>
      <c r="F293" s="166" t="s">
        <v>848</v>
      </c>
    </row>
    <row r="294" spans="1:6" ht="30.75" customHeight="1" x14ac:dyDescent="0.2">
      <c r="A294" s="162" t="s">
        <v>251</v>
      </c>
      <c r="B294" s="162" t="s">
        <v>846</v>
      </c>
      <c r="C294" s="163" t="s">
        <v>854</v>
      </c>
      <c r="D294" s="164" t="s">
        <v>486</v>
      </c>
      <c r="E294" s="165">
        <v>5640.4</v>
      </c>
      <c r="F294" s="166" t="s">
        <v>848</v>
      </c>
    </row>
    <row r="295" spans="1:6" ht="24" x14ac:dyDescent="0.2">
      <c r="A295" s="162" t="s">
        <v>251</v>
      </c>
      <c r="B295" s="162" t="s">
        <v>846</v>
      </c>
      <c r="C295" s="163" t="s">
        <v>855</v>
      </c>
      <c r="D295" s="164" t="s">
        <v>486</v>
      </c>
      <c r="E295" s="165">
        <v>5640.4</v>
      </c>
      <c r="F295" s="166" t="s">
        <v>848</v>
      </c>
    </row>
    <row r="296" spans="1:6" ht="29.25" customHeight="1" x14ac:dyDescent="0.2">
      <c r="A296" s="162" t="s">
        <v>251</v>
      </c>
      <c r="B296" s="162" t="s">
        <v>846</v>
      </c>
      <c r="C296" s="163" t="s">
        <v>856</v>
      </c>
      <c r="D296" s="164" t="s">
        <v>486</v>
      </c>
      <c r="E296" s="165">
        <v>4366</v>
      </c>
      <c r="F296" s="166" t="s">
        <v>848</v>
      </c>
    </row>
    <row r="297" spans="1:6" ht="28.5" customHeight="1" x14ac:dyDescent="0.2">
      <c r="A297" s="162" t="s">
        <v>251</v>
      </c>
      <c r="B297" s="162" t="s">
        <v>846</v>
      </c>
      <c r="C297" s="163" t="s">
        <v>857</v>
      </c>
      <c r="D297" s="164" t="s">
        <v>486</v>
      </c>
      <c r="E297" s="165">
        <v>15611.4</v>
      </c>
      <c r="F297" s="166" t="s">
        <v>848</v>
      </c>
    </row>
    <row r="298" spans="1:6" ht="28.5" customHeight="1" x14ac:dyDescent="0.2">
      <c r="A298" s="162" t="s">
        <v>251</v>
      </c>
      <c r="B298" s="162" t="s">
        <v>846</v>
      </c>
      <c r="C298" s="163" t="s">
        <v>858</v>
      </c>
      <c r="D298" s="164" t="s">
        <v>486</v>
      </c>
      <c r="E298" s="165">
        <v>179.15</v>
      </c>
      <c r="F298" s="166" t="s">
        <v>848</v>
      </c>
    </row>
    <row r="299" spans="1:6" ht="22.5" customHeight="1" x14ac:dyDescent="0.2">
      <c r="A299" s="162" t="s">
        <v>251</v>
      </c>
      <c r="B299" s="162" t="s">
        <v>846</v>
      </c>
      <c r="C299" s="163" t="s">
        <v>859</v>
      </c>
      <c r="D299" s="164" t="s">
        <v>486</v>
      </c>
      <c r="E299" s="165">
        <v>194.7</v>
      </c>
      <c r="F299" s="166" t="s">
        <v>848</v>
      </c>
    </row>
    <row r="300" spans="1:6" x14ac:dyDescent="0.2">
      <c r="A300" s="162" t="s">
        <v>251</v>
      </c>
      <c r="B300" s="162" t="s">
        <v>846</v>
      </c>
      <c r="C300" s="163" t="s">
        <v>860</v>
      </c>
      <c r="D300" s="164" t="s">
        <v>486</v>
      </c>
      <c r="E300" s="165">
        <v>672.6</v>
      </c>
      <c r="F300" s="166" t="s">
        <v>848</v>
      </c>
    </row>
    <row r="301" spans="1:6" x14ac:dyDescent="0.2">
      <c r="A301" s="162" t="s">
        <v>251</v>
      </c>
      <c r="B301" s="162" t="s">
        <v>846</v>
      </c>
      <c r="C301" s="163" t="s">
        <v>861</v>
      </c>
      <c r="D301" s="164" t="s">
        <v>486</v>
      </c>
      <c r="E301" s="165">
        <v>20650</v>
      </c>
      <c r="F301" s="166" t="s">
        <v>848</v>
      </c>
    </row>
    <row r="302" spans="1:6" x14ac:dyDescent="0.2">
      <c r="A302" s="162" t="s">
        <v>251</v>
      </c>
      <c r="B302" s="162" t="s">
        <v>846</v>
      </c>
      <c r="C302" s="163" t="s">
        <v>862</v>
      </c>
      <c r="D302" s="164" t="s">
        <v>486</v>
      </c>
      <c r="E302" s="165">
        <v>4661</v>
      </c>
      <c r="F302" s="166" t="s">
        <v>848</v>
      </c>
    </row>
    <row r="303" spans="1:6" x14ac:dyDescent="0.2">
      <c r="A303" s="162" t="s">
        <v>251</v>
      </c>
      <c r="B303" s="162" t="s">
        <v>846</v>
      </c>
      <c r="C303" s="163" t="s">
        <v>863</v>
      </c>
      <c r="D303" s="164" t="s">
        <v>486</v>
      </c>
      <c r="E303" s="165">
        <v>525.1</v>
      </c>
      <c r="F303" s="166" t="s">
        <v>848</v>
      </c>
    </row>
    <row r="304" spans="1:6" x14ac:dyDescent="0.2">
      <c r="A304" s="162" t="s">
        <v>251</v>
      </c>
      <c r="B304" s="162" t="s">
        <v>846</v>
      </c>
      <c r="C304" s="163" t="s">
        <v>864</v>
      </c>
      <c r="D304" s="164" t="s">
        <v>486</v>
      </c>
      <c r="E304" s="165">
        <v>6384.19</v>
      </c>
      <c r="F304" s="166" t="s">
        <v>848</v>
      </c>
    </row>
    <row r="305" spans="1:6" ht="21" customHeight="1" x14ac:dyDescent="0.2">
      <c r="A305" s="162" t="s">
        <v>251</v>
      </c>
      <c r="B305" s="162" t="s">
        <v>846</v>
      </c>
      <c r="C305" s="163" t="s">
        <v>865</v>
      </c>
      <c r="D305" s="164" t="s">
        <v>486</v>
      </c>
      <c r="E305" s="165">
        <v>899.04330000000004</v>
      </c>
      <c r="F305" s="166" t="s">
        <v>848</v>
      </c>
    </row>
    <row r="306" spans="1:6" ht="29.25" customHeight="1" x14ac:dyDescent="0.2">
      <c r="A306" s="162" t="s">
        <v>251</v>
      </c>
      <c r="B306" s="162" t="s">
        <v>846</v>
      </c>
      <c r="C306" s="163" t="s">
        <v>866</v>
      </c>
      <c r="D306" s="164" t="s">
        <v>486</v>
      </c>
      <c r="E306" s="165">
        <v>348.1</v>
      </c>
      <c r="F306" s="166" t="s">
        <v>848</v>
      </c>
    </row>
    <row r="307" spans="1:6" ht="28.5" customHeight="1" x14ac:dyDescent="0.2">
      <c r="A307" s="162" t="s">
        <v>251</v>
      </c>
      <c r="B307" s="162" t="s">
        <v>846</v>
      </c>
      <c r="C307" s="163" t="s">
        <v>867</v>
      </c>
      <c r="D307" s="164" t="s">
        <v>486</v>
      </c>
      <c r="E307" s="165">
        <v>147.5</v>
      </c>
      <c r="F307" s="166" t="s">
        <v>848</v>
      </c>
    </row>
    <row r="308" spans="1:6" ht="32.25" customHeight="1" x14ac:dyDescent="0.2">
      <c r="A308" s="162" t="s">
        <v>251</v>
      </c>
      <c r="B308" s="162" t="s">
        <v>846</v>
      </c>
      <c r="C308" s="163" t="s">
        <v>868</v>
      </c>
      <c r="D308" s="164" t="s">
        <v>486</v>
      </c>
      <c r="E308" s="165">
        <v>11210</v>
      </c>
      <c r="F308" s="166" t="s">
        <v>848</v>
      </c>
    </row>
    <row r="309" spans="1:6" ht="24" x14ac:dyDescent="0.2">
      <c r="A309" s="162" t="s">
        <v>251</v>
      </c>
      <c r="B309" s="162" t="s">
        <v>846</v>
      </c>
      <c r="C309" s="163" t="s">
        <v>869</v>
      </c>
      <c r="D309" s="164" t="s">
        <v>486</v>
      </c>
      <c r="E309" s="165">
        <v>1333.4</v>
      </c>
      <c r="F309" s="166" t="s">
        <v>848</v>
      </c>
    </row>
    <row r="310" spans="1:6" x14ac:dyDescent="0.2">
      <c r="A310" s="167" t="s">
        <v>200</v>
      </c>
      <c r="B310" s="167" t="s">
        <v>870</v>
      </c>
      <c r="C310" s="168" t="s">
        <v>871</v>
      </c>
      <c r="D310" s="169" t="s">
        <v>486</v>
      </c>
      <c r="E310" s="170">
        <v>939.75</v>
      </c>
      <c r="F310" s="171" t="s">
        <v>872</v>
      </c>
    </row>
    <row r="311" spans="1:6" ht="22.5" customHeight="1" x14ac:dyDescent="0.2">
      <c r="A311" s="167" t="s">
        <v>200</v>
      </c>
      <c r="B311" s="167" t="s">
        <v>870</v>
      </c>
      <c r="C311" s="168" t="s">
        <v>873</v>
      </c>
      <c r="D311" s="169" t="s">
        <v>486</v>
      </c>
      <c r="E311" s="170">
        <v>590</v>
      </c>
      <c r="F311" s="171" t="s">
        <v>872</v>
      </c>
    </row>
    <row r="312" spans="1:6" x14ac:dyDescent="0.2">
      <c r="A312" s="167" t="s">
        <v>200</v>
      </c>
      <c r="B312" s="167" t="s">
        <v>870</v>
      </c>
      <c r="C312" s="168" t="s">
        <v>874</v>
      </c>
      <c r="D312" s="169" t="s">
        <v>486</v>
      </c>
      <c r="E312" s="170">
        <v>761.25</v>
      </c>
      <c r="F312" s="171" t="s">
        <v>872</v>
      </c>
    </row>
    <row r="313" spans="1:6" x14ac:dyDescent="0.2">
      <c r="A313" s="167" t="s">
        <v>200</v>
      </c>
      <c r="B313" s="167" t="s">
        <v>870</v>
      </c>
      <c r="C313" s="172" t="s">
        <v>874</v>
      </c>
      <c r="D313" s="173" t="s">
        <v>486</v>
      </c>
      <c r="E313" s="174">
        <v>761.25</v>
      </c>
      <c r="F313" s="175" t="s">
        <v>875</v>
      </c>
    </row>
    <row r="314" spans="1:6" ht="26.25" customHeight="1" x14ac:dyDescent="0.2">
      <c r="A314" s="167" t="s">
        <v>200</v>
      </c>
      <c r="B314" s="167" t="s">
        <v>870</v>
      </c>
      <c r="C314" s="172" t="s">
        <v>876</v>
      </c>
      <c r="D314" s="173" t="s">
        <v>486</v>
      </c>
      <c r="E314" s="174">
        <v>309.75</v>
      </c>
      <c r="F314" s="175" t="s">
        <v>875</v>
      </c>
    </row>
    <row r="315" spans="1:6" ht="18" customHeight="1" x14ac:dyDescent="0.2">
      <c r="A315" s="167" t="s">
        <v>200</v>
      </c>
      <c r="B315" s="167" t="s">
        <v>870</v>
      </c>
      <c r="C315" s="168" t="s">
        <v>877</v>
      </c>
      <c r="D315" s="169" t="s">
        <v>486</v>
      </c>
      <c r="E315" s="170">
        <v>270.48</v>
      </c>
      <c r="F315" s="175" t="s">
        <v>875</v>
      </c>
    </row>
    <row r="316" spans="1:6" x14ac:dyDescent="0.2">
      <c r="A316" s="167" t="s">
        <v>200</v>
      </c>
      <c r="B316" s="167" t="s">
        <v>870</v>
      </c>
      <c r="C316" s="168" t="s">
        <v>878</v>
      </c>
      <c r="D316" s="169" t="s">
        <v>486</v>
      </c>
      <c r="E316" s="170">
        <v>229.21530000000001</v>
      </c>
      <c r="F316" s="171" t="s">
        <v>872</v>
      </c>
    </row>
    <row r="317" spans="1:6" x14ac:dyDescent="0.2">
      <c r="A317" s="167" t="s">
        <v>200</v>
      </c>
      <c r="B317" s="167" t="s">
        <v>870</v>
      </c>
      <c r="C317" s="168" t="s">
        <v>879</v>
      </c>
      <c r="D317" s="169" t="s">
        <v>486</v>
      </c>
      <c r="E317" s="170">
        <v>194.25</v>
      </c>
      <c r="F317" s="175" t="s">
        <v>875</v>
      </c>
    </row>
    <row r="318" spans="1:6" x14ac:dyDescent="0.2">
      <c r="A318" s="167" t="s">
        <v>200</v>
      </c>
      <c r="B318" s="167" t="s">
        <v>870</v>
      </c>
      <c r="C318" s="168" t="s">
        <v>880</v>
      </c>
      <c r="D318" s="169" t="s">
        <v>486</v>
      </c>
      <c r="E318" s="170">
        <v>414.75</v>
      </c>
      <c r="F318" s="171" t="s">
        <v>872</v>
      </c>
    </row>
    <row r="319" spans="1:6" x14ac:dyDescent="0.2">
      <c r="A319" s="167" t="s">
        <v>200</v>
      </c>
      <c r="B319" s="167" t="s">
        <v>870</v>
      </c>
      <c r="C319" s="168" t="s">
        <v>881</v>
      </c>
      <c r="D319" s="169" t="s">
        <v>486</v>
      </c>
      <c r="E319" s="170">
        <v>414.75</v>
      </c>
      <c r="F319" s="175" t="s">
        <v>875</v>
      </c>
    </row>
    <row r="320" spans="1:6" x14ac:dyDescent="0.2">
      <c r="A320" s="167" t="s">
        <v>200</v>
      </c>
      <c r="B320" s="167" t="s">
        <v>870</v>
      </c>
      <c r="C320" s="172" t="s">
        <v>882</v>
      </c>
      <c r="D320" s="173" t="s">
        <v>486</v>
      </c>
      <c r="E320" s="174">
        <v>3669.75</v>
      </c>
      <c r="F320" s="175" t="s">
        <v>875</v>
      </c>
    </row>
    <row r="321" spans="1:6" x14ac:dyDescent="0.2">
      <c r="A321" s="167" t="s">
        <v>200</v>
      </c>
      <c r="B321" s="167" t="s">
        <v>870</v>
      </c>
      <c r="C321" s="168" t="s">
        <v>883</v>
      </c>
      <c r="D321" s="169" t="s">
        <v>884</v>
      </c>
      <c r="E321" s="170">
        <v>866.25</v>
      </c>
      <c r="F321" s="175" t="s">
        <v>875</v>
      </c>
    </row>
    <row r="322" spans="1:6" ht="24" x14ac:dyDescent="0.2">
      <c r="A322" s="167" t="s">
        <v>200</v>
      </c>
      <c r="B322" s="167" t="s">
        <v>870</v>
      </c>
      <c r="C322" s="168" t="s">
        <v>885</v>
      </c>
      <c r="D322" s="169" t="s">
        <v>486</v>
      </c>
      <c r="E322" s="170">
        <v>8096</v>
      </c>
      <c r="F322" s="175" t="s">
        <v>875</v>
      </c>
    </row>
    <row r="323" spans="1:6" ht="24" x14ac:dyDescent="0.2">
      <c r="A323" s="167" t="s">
        <v>200</v>
      </c>
      <c r="B323" s="167" t="s">
        <v>870</v>
      </c>
      <c r="C323" s="168" t="s">
        <v>886</v>
      </c>
      <c r="D323" s="169" t="s">
        <v>486</v>
      </c>
      <c r="E323" s="170">
        <v>8000</v>
      </c>
      <c r="F323" s="175" t="s">
        <v>875</v>
      </c>
    </row>
    <row r="324" spans="1:6" x14ac:dyDescent="0.2">
      <c r="A324" s="167" t="s">
        <v>200</v>
      </c>
      <c r="B324" s="167" t="s">
        <v>870</v>
      </c>
      <c r="C324" s="172" t="s">
        <v>887</v>
      </c>
      <c r="D324" s="173" t="s">
        <v>486</v>
      </c>
      <c r="E324" s="174">
        <v>167.27</v>
      </c>
      <c r="F324" s="175" t="s">
        <v>875</v>
      </c>
    </row>
    <row r="325" spans="1:6" ht="30.75" customHeight="1" x14ac:dyDescent="0.2">
      <c r="A325" s="167" t="s">
        <v>200</v>
      </c>
      <c r="B325" s="167" t="s">
        <v>870</v>
      </c>
      <c r="C325" s="168" t="s">
        <v>888</v>
      </c>
      <c r="D325" s="169" t="s">
        <v>486</v>
      </c>
      <c r="E325" s="170">
        <v>402.67669999999998</v>
      </c>
      <c r="F325" s="171" t="s">
        <v>872</v>
      </c>
    </row>
    <row r="326" spans="1:6" x14ac:dyDescent="0.2">
      <c r="A326" s="167" t="s">
        <v>200</v>
      </c>
      <c r="B326" s="167" t="s">
        <v>870</v>
      </c>
      <c r="C326" s="168" t="s">
        <v>889</v>
      </c>
      <c r="D326" s="169" t="s">
        <v>486</v>
      </c>
      <c r="E326" s="170">
        <v>600.9153</v>
      </c>
      <c r="F326" s="171" t="s">
        <v>872</v>
      </c>
    </row>
    <row r="327" spans="1:6" x14ac:dyDescent="0.2">
      <c r="A327" s="167" t="s">
        <v>200</v>
      </c>
      <c r="B327" s="167" t="s">
        <v>870</v>
      </c>
      <c r="C327" s="168" t="s">
        <v>890</v>
      </c>
      <c r="D327" s="169" t="s">
        <v>884</v>
      </c>
      <c r="E327" s="170">
        <v>489.40600000000001</v>
      </c>
      <c r="F327" s="175" t="s">
        <v>875</v>
      </c>
    </row>
    <row r="328" spans="1:6" ht="24.75" customHeight="1" x14ac:dyDescent="0.2">
      <c r="A328" s="167" t="s">
        <v>200</v>
      </c>
      <c r="B328" s="167" t="s">
        <v>870</v>
      </c>
      <c r="C328" s="168" t="s">
        <v>891</v>
      </c>
      <c r="D328" s="169" t="s">
        <v>486</v>
      </c>
      <c r="E328" s="170">
        <v>455.48</v>
      </c>
      <c r="F328" s="171" t="s">
        <v>872</v>
      </c>
    </row>
    <row r="329" spans="1:6" ht="24" x14ac:dyDescent="0.2">
      <c r="A329" s="47" t="s">
        <v>219</v>
      </c>
      <c r="B329" s="47" t="s">
        <v>892</v>
      </c>
      <c r="C329" s="48" t="s">
        <v>893</v>
      </c>
      <c r="D329" s="49" t="s">
        <v>486</v>
      </c>
      <c r="E329" s="50">
        <v>6490</v>
      </c>
      <c r="F329" s="87" t="s">
        <v>894</v>
      </c>
    </row>
    <row r="330" spans="1:6" ht="24" x14ac:dyDescent="0.2">
      <c r="A330" s="47" t="s">
        <v>895</v>
      </c>
      <c r="B330" s="47" t="s">
        <v>896</v>
      </c>
      <c r="C330" s="48" t="s">
        <v>897</v>
      </c>
      <c r="D330" s="49" t="s">
        <v>654</v>
      </c>
      <c r="E330" s="50">
        <v>460.2</v>
      </c>
      <c r="F330" s="87" t="s">
        <v>898</v>
      </c>
    </row>
    <row r="331" spans="1:6" ht="36" x14ac:dyDescent="0.2">
      <c r="A331" s="47" t="s">
        <v>127</v>
      </c>
      <c r="B331" s="47" t="s">
        <v>899</v>
      </c>
      <c r="C331" s="48" t="s">
        <v>900</v>
      </c>
      <c r="D331" s="49" t="s">
        <v>901</v>
      </c>
      <c r="E331" s="50">
        <v>44877.760000000002</v>
      </c>
      <c r="F331" s="87" t="s">
        <v>902</v>
      </c>
    </row>
    <row r="332" spans="1:6" x14ac:dyDescent="0.2">
      <c r="A332" s="51" t="s">
        <v>903</v>
      </c>
      <c r="B332" s="51" t="s">
        <v>904</v>
      </c>
      <c r="C332" s="48" t="s">
        <v>905</v>
      </c>
      <c r="D332" s="49" t="s">
        <v>906</v>
      </c>
      <c r="E332" s="50">
        <v>3000</v>
      </c>
      <c r="F332" s="87" t="s">
        <v>907</v>
      </c>
    </row>
    <row r="333" spans="1:6" ht="24" x14ac:dyDescent="0.2">
      <c r="A333" s="176" t="s">
        <v>908</v>
      </c>
      <c r="B333" s="176" t="s">
        <v>909</v>
      </c>
      <c r="C333" s="177" t="s">
        <v>910</v>
      </c>
      <c r="D333" s="178" t="s">
        <v>486</v>
      </c>
      <c r="E333" s="179">
        <v>23562.5</v>
      </c>
      <c r="F333" s="180" t="s">
        <v>911</v>
      </c>
    </row>
    <row r="334" spans="1:6" ht="24" x14ac:dyDescent="0.2">
      <c r="A334" s="176" t="s">
        <v>908</v>
      </c>
      <c r="B334" s="176" t="s">
        <v>909</v>
      </c>
      <c r="C334" s="177" t="s">
        <v>912</v>
      </c>
      <c r="D334" s="178" t="s">
        <v>486</v>
      </c>
      <c r="E334" s="179">
        <v>102660</v>
      </c>
      <c r="F334" s="180" t="s">
        <v>911</v>
      </c>
    </row>
    <row r="335" spans="1:6" ht="20.25" customHeight="1" x14ac:dyDescent="0.2">
      <c r="A335" s="181" t="s">
        <v>913</v>
      </c>
      <c r="B335" s="181" t="s">
        <v>914</v>
      </c>
      <c r="C335" s="182" t="s">
        <v>915</v>
      </c>
      <c r="D335" s="183" t="s">
        <v>486</v>
      </c>
      <c r="E335" s="184">
        <v>590</v>
      </c>
      <c r="F335" s="185" t="s">
        <v>916</v>
      </c>
    </row>
    <row r="336" spans="1:6" ht="15" customHeight="1" x14ac:dyDescent="0.2">
      <c r="A336" s="181" t="s">
        <v>913</v>
      </c>
      <c r="B336" s="181" t="s">
        <v>914</v>
      </c>
      <c r="C336" s="182" t="s">
        <v>917</v>
      </c>
      <c r="D336" s="183" t="s">
        <v>486</v>
      </c>
      <c r="E336" s="184">
        <v>2124</v>
      </c>
      <c r="F336" s="185" t="s">
        <v>916</v>
      </c>
    </row>
    <row r="337" spans="1:6" ht="14.1" customHeight="1" x14ac:dyDescent="0.2">
      <c r="A337" s="181" t="s">
        <v>913</v>
      </c>
      <c r="B337" s="181" t="s">
        <v>914</v>
      </c>
      <c r="C337" s="182" t="s">
        <v>918</v>
      </c>
      <c r="D337" s="183" t="s">
        <v>919</v>
      </c>
      <c r="E337" s="184">
        <v>2832</v>
      </c>
      <c r="F337" s="185" t="s">
        <v>916</v>
      </c>
    </row>
    <row r="338" spans="1:6" x14ac:dyDescent="0.2">
      <c r="A338" s="181" t="s">
        <v>913</v>
      </c>
      <c r="B338" s="181" t="s">
        <v>914</v>
      </c>
      <c r="C338" s="182" t="s">
        <v>920</v>
      </c>
      <c r="D338" s="183" t="s">
        <v>919</v>
      </c>
      <c r="E338" s="184">
        <v>2548.8000000000002</v>
      </c>
      <c r="F338" s="185" t="s">
        <v>916</v>
      </c>
    </row>
    <row r="339" spans="1:6" ht="15" customHeight="1" x14ac:dyDescent="0.2">
      <c r="A339" s="181" t="s">
        <v>913</v>
      </c>
      <c r="B339" s="181" t="s">
        <v>914</v>
      </c>
      <c r="C339" s="182" t="s">
        <v>921</v>
      </c>
      <c r="D339" s="183" t="s">
        <v>919</v>
      </c>
      <c r="E339" s="184">
        <v>2360</v>
      </c>
      <c r="F339" s="185" t="s">
        <v>916</v>
      </c>
    </row>
    <row r="340" spans="1:6" ht="24" x14ac:dyDescent="0.2">
      <c r="A340" s="181" t="s">
        <v>913</v>
      </c>
      <c r="B340" s="181" t="s">
        <v>914</v>
      </c>
      <c r="C340" s="182" t="s">
        <v>922</v>
      </c>
      <c r="D340" s="183" t="s">
        <v>919</v>
      </c>
      <c r="E340" s="184">
        <v>2360</v>
      </c>
      <c r="F340" s="185" t="s">
        <v>916</v>
      </c>
    </row>
    <row r="341" spans="1:6" x14ac:dyDescent="0.2">
      <c r="A341" s="181" t="s">
        <v>913</v>
      </c>
      <c r="B341" s="181" t="s">
        <v>914</v>
      </c>
      <c r="C341" s="182" t="s">
        <v>923</v>
      </c>
      <c r="D341" s="183" t="s">
        <v>919</v>
      </c>
      <c r="E341" s="184">
        <v>708</v>
      </c>
      <c r="F341" s="185" t="s">
        <v>916</v>
      </c>
    </row>
    <row r="342" spans="1:6" x14ac:dyDescent="0.2">
      <c r="A342" s="181" t="s">
        <v>913</v>
      </c>
      <c r="B342" s="181" t="s">
        <v>914</v>
      </c>
      <c r="C342" s="182" t="s">
        <v>924</v>
      </c>
      <c r="D342" s="183" t="s">
        <v>486</v>
      </c>
      <c r="E342" s="184">
        <v>7670</v>
      </c>
      <c r="F342" s="185" t="s">
        <v>916</v>
      </c>
    </row>
    <row r="343" spans="1:6" ht="24" x14ac:dyDescent="0.2">
      <c r="A343" s="181" t="s">
        <v>913</v>
      </c>
      <c r="B343" s="181" t="s">
        <v>914</v>
      </c>
      <c r="C343" s="182" t="s">
        <v>925</v>
      </c>
      <c r="D343" s="183" t="s">
        <v>919</v>
      </c>
      <c r="E343" s="184">
        <v>2548.8000000000002</v>
      </c>
      <c r="F343" s="185" t="s">
        <v>916</v>
      </c>
    </row>
    <row r="344" spans="1:6" ht="24" x14ac:dyDescent="0.2">
      <c r="A344" s="181" t="s">
        <v>913</v>
      </c>
      <c r="B344" s="181" t="s">
        <v>914</v>
      </c>
      <c r="C344" s="182" t="s">
        <v>926</v>
      </c>
      <c r="D344" s="183" t="s">
        <v>486</v>
      </c>
      <c r="E344" s="184">
        <v>2360</v>
      </c>
      <c r="F344" s="185" t="s">
        <v>916</v>
      </c>
    </row>
    <row r="345" spans="1:6" ht="24" x14ac:dyDescent="0.2">
      <c r="A345" s="181" t="s">
        <v>913</v>
      </c>
      <c r="B345" s="181" t="s">
        <v>914</v>
      </c>
      <c r="C345" s="182" t="s">
        <v>927</v>
      </c>
      <c r="D345" s="183" t="s">
        <v>486</v>
      </c>
      <c r="E345" s="184">
        <v>1770</v>
      </c>
      <c r="F345" s="185" t="s">
        <v>916</v>
      </c>
    </row>
    <row r="346" spans="1:6" x14ac:dyDescent="0.2">
      <c r="A346" s="181" t="s">
        <v>913</v>
      </c>
      <c r="B346" s="181" t="s">
        <v>914</v>
      </c>
      <c r="C346" s="182" t="s">
        <v>928</v>
      </c>
      <c r="D346" s="183" t="s">
        <v>486</v>
      </c>
      <c r="E346" s="184">
        <v>1121</v>
      </c>
      <c r="F346" s="185" t="s">
        <v>916</v>
      </c>
    </row>
    <row r="347" spans="1:6" x14ac:dyDescent="0.2">
      <c r="A347" s="186" t="s">
        <v>929</v>
      </c>
      <c r="B347" s="186" t="s">
        <v>930</v>
      </c>
      <c r="C347" s="187" t="s">
        <v>931</v>
      </c>
      <c r="D347" s="188" t="s">
        <v>486</v>
      </c>
      <c r="E347" s="189">
        <v>1770</v>
      </c>
      <c r="F347" s="190" t="s">
        <v>932</v>
      </c>
    </row>
    <row r="348" spans="1:6" ht="24" x14ac:dyDescent="0.2">
      <c r="A348" s="186" t="s">
        <v>929</v>
      </c>
      <c r="B348" s="186" t="s">
        <v>930</v>
      </c>
      <c r="C348" s="187" t="s">
        <v>933</v>
      </c>
      <c r="D348" s="188" t="s">
        <v>486</v>
      </c>
      <c r="E348" s="189">
        <v>1062</v>
      </c>
      <c r="F348" s="190" t="s">
        <v>932</v>
      </c>
    </row>
    <row r="349" spans="1:6" x14ac:dyDescent="0.2">
      <c r="A349" s="186" t="s">
        <v>929</v>
      </c>
      <c r="B349" s="186" t="s">
        <v>930</v>
      </c>
      <c r="C349" s="187" t="s">
        <v>934</v>
      </c>
      <c r="D349" s="188" t="s">
        <v>486</v>
      </c>
      <c r="E349" s="189">
        <v>420.55200000000002</v>
      </c>
      <c r="F349" s="190" t="s">
        <v>932</v>
      </c>
    </row>
    <row r="350" spans="1:6" ht="24" x14ac:dyDescent="0.2">
      <c r="A350" s="186" t="s">
        <v>929</v>
      </c>
      <c r="B350" s="186" t="s">
        <v>930</v>
      </c>
      <c r="C350" s="187" t="s">
        <v>935</v>
      </c>
      <c r="D350" s="188" t="s">
        <v>486</v>
      </c>
      <c r="E350" s="189">
        <v>420.73</v>
      </c>
      <c r="F350" s="190" t="s">
        <v>932</v>
      </c>
    </row>
    <row r="351" spans="1:6" ht="24" x14ac:dyDescent="0.2">
      <c r="A351" s="186" t="s">
        <v>929</v>
      </c>
      <c r="B351" s="186" t="s">
        <v>930</v>
      </c>
      <c r="C351" s="187" t="s">
        <v>936</v>
      </c>
      <c r="D351" s="188" t="s">
        <v>486</v>
      </c>
      <c r="E351" s="189">
        <v>1379.48</v>
      </c>
      <c r="F351" s="190" t="s">
        <v>932</v>
      </c>
    </row>
    <row r="352" spans="1:6" ht="24" x14ac:dyDescent="0.2">
      <c r="A352" s="186" t="s">
        <v>929</v>
      </c>
      <c r="B352" s="186" t="s">
        <v>930</v>
      </c>
      <c r="C352" s="187" t="s">
        <v>936</v>
      </c>
      <c r="D352" s="188" t="s">
        <v>486</v>
      </c>
      <c r="E352" s="189">
        <v>486.69200000000001</v>
      </c>
      <c r="F352" s="190" t="s">
        <v>932</v>
      </c>
    </row>
    <row r="353" spans="1:6" ht="24" x14ac:dyDescent="0.2">
      <c r="A353" s="186" t="s">
        <v>929</v>
      </c>
      <c r="B353" s="186" t="s">
        <v>930</v>
      </c>
      <c r="C353" s="187" t="s">
        <v>937</v>
      </c>
      <c r="D353" s="188" t="s">
        <v>486</v>
      </c>
      <c r="E353" s="189">
        <v>420.09199999999998</v>
      </c>
      <c r="F353" s="190" t="s">
        <v>932</v>
      </c>
    </row>
    <row r="354" spans="1:6" ht="24" x14ac:dyDescent="0.2">
      <c r="A354" s="186" t="s">
        <v>929</v>
      </c>
      <c r="B354" s="186" t="s">
        <v>930</v>
      </c>
      <c r="C354" s="187" t="s">
        <v>938</v>
      </c>
      <c r="D354" s="188" t="s">
        <v>486</v>
      </c>
      <c r="E354" s="189">
        <v>422.358</v>
      </c>
      <c r="F354" s="190" t="s">
        <v>932</v>
      </c>
    </row>
    <row r="355" spans="1:6" ht="15" customHeight="1" x14ac:dyDescent="0.2">
      <c r="A355" s="186" t="s">
        <v>929</v>
      </c>
      <c r="B355" s="186" t="s">
        <v>930</v>
      </c>
      <c r="C355" s="187" t="s">
        <v>939</v>
      </c>
      <c r="D355" s="188" t="s">
        <v>486</v>
      </c>
      <c r="E355" s="189">
        <v>422.44</v>
      </c>
      <c r="F355" s="190" t="s">
        <v>932</v>
      </c>
    </row>
    <row r="356" spans="1:6" ht="24" x14ac:dyDescent="0.2">
      <c r="A356" s="186" t="s">
        <v>929</v>
      </c>
      <c r="B356" s="186" t="s">
        <v>930</v>
      </c>
      <c r="C356" s="187" t="s">
        <v>940</v>
      </c>
      <c r="D356" s="188" t="s">
        <v>486</v>
      </c>
      <c r="E356" s="189">
        <v>422.62799999999999</v>
      </c>
      <c r="F356" s="190" t="s">
        <v>932</v>
      </c>
    </row>
    <row r="357" spans="1:6" ht="14.1" customHeight="1" x14ac:dyDescent="0.2">
      <c r="A357" s="186" t="s">
        <v>929</v>
      </c>
      <c r="B357" s="186" t="s">
        <v>930</v>
      </c>
      <c r="C357" s="187" t="s">
        <v>941</v>
      </c>
      <c r="D357" s="188" t="s">
        <v>486</v>
      </c>
      <c r="E357" s="189">
        <v>810.41200000000003</v>
      </c>
      <c r="F357" s="190" t="s">
        <v>932</v>
      </c>
    </row>
    <row r="358" spans="1:6" x14ac:dyDescent="0.2">
      <c r="A358" s="186" t="s">
        <v>929</v>
      </c>
      <c r="B358" s="186" t="s">
        <v>930</v>
      </c>
      <c r="C358" s="187" t="s">
        <v>942</v>
      </c>
      <c r="D358" s="188" t="s">
        <v>486</v>
      </c>
      <c r="E358" s="189">
        <v>1069.47</v>
      </c>
      <c r="F358" s="190" t="s">
        <v>932</v>
      </c>
    </row>
    <row r="359" spans="1:6" ht="18" customHeight="1" x14ac:dyDescent="0.2">
      <c r="A359" s="186" t="s">
        <v>929</v>
      </c>
      <c r="B359" s="186" t="s">
        <v>930</v>
      </c>
      <c r="C359" s="187" t="s">
        <v>943</v>
      </c>
      <c r="D359" s="188" t="s">
        <v>486</v>
      </c>
      <c r="E359" s="189">
        <v>3499.9967000000001</v>
      </c>
      <c r="F359" s="190" t="s">
        <v>932</v>
      </c>
    </row>
    <row r="360" spans="1:6" ht="18.95" customHeight="1" x14ac:dyDescent="0.2">
      <c r="A360" s="186" t="s">
        <v>929</v>
      </c>
      <c r="B360" s="186" t="s">
        <v>930</v>
      </c>
      <c r="C360" s="187" t="s">
        <v>944</v>
      </c>
      <c r="D360" s="188" t="s">
        <v>486</v>
      </c>
      <c r="E360" s="189">
        <v>200.6</v>
      </c>
      <c r="F360" s="190" t="s">
        <v>932</v>
      </c>
    </row>
    <row r="361" spans="1:6" ht="15.95" customHeight="1" x14ac:dyDescent="0.2">
      <c r="A361" s="186" t="s">
        <v>929</v>
      </c>
      <c r="B361" s="186" t="s">
        <v>930</v>
      </c>
      <c r="C361" s="187" t="s">
        <v>945</v>
      </c>
      <c r="D361" s="188" t="s">
        <v>486</v>
      </c>
      <c r="E361" s="189">
        <v>17.405000000000001</v>
      </c>
      <c r="F361" s="190" t="s">
        <v>932</v>
      </c>
    </row>
    <row r="362" spans="1:6" ht="21" customHeight="1" x14ac:dyDescent="0.2">
      <c r="A362" s="186" t="s">
        <v>929</v>
      </c>
      <c r="B362" s="186" t="s">
        <v>930</v>
      </c>
      <c r="C362" s="187" t="s">
        <v>946</v>
      </c>
      <c r="D362" s="188" t="s">
        <v>486</v>
      </c>
      <c r="E362" s="189">
        <v>101.48</v>
      </c>
      <c r="F362" s="190" t="s">
        <v>932</v>
      </c>
    </row>
    <row r="363" spans="1:6" x14ac:dyDescent="0.2">
      <c r="A363" s="186" t="s">
        <v>929</v>
      </c>
      <c r="B363" s="186" t="s">
        <v>930</v>
      </c>
      <c r="C363" s="187" t="s">
        <v>947</v>
      </c>
      <c r="D363" s="188" t="s">
        <v>486</v>
      </c>
      <c r="E363" s="189">
        <v>15.281000000000001</v>
      </c>
      <c r="F363" s="190" t="s">
        <v>932</v>
      </c>
    </row>
    <row r="364" spans="1:6" x14ac:dyDescent="0.2">
      <c r="A364" s="186" t="s">
        <v>929</v>
      </c>
      <c r="B364" s="186" t="s">
        <v>930</v>
      </c>
      <c r="C364" s="187" t="s">
        <v>948</v>
      </c>
      <c r="D364" s="188" t="s">
        <v>486</v>
      </c>
      <c r="E364" s="189">
        <v>34.81</v>
      </c>
      <c r="F364" s="190" t="s">
        <v>932</v>
      </c>
    </row>
    <row r="365" spans="1:6" x14ac:dyDescent="0.2">
      <c r="A365" s="186" t="s">
        <v>929</v>
      </c>
      <c r="B365" s="186" t="s">
        <v>930</v>
      </c>
      <c r="C365" s="187" t="s">
        <v>949</v>
      </c>
      <c r="D365" s="188" t="s">
        <v>486</v>
      </c>
      <c r="E365" s="189">
        <v>77.88</v>
      </c>
      <c r="F365" s="190" t="s">
        <v>932</v>
      </c>
    </row>
    <row r="366" spans="1:6" x14ac:dyDescent="0.2">
      <c r="A366" s="186" t="s">
        <v>929</v>
      </c>
      <c r="B366" s="186" t="s">
        <v>930</v>
      </c>
      <c r="C366" s="187" t="s">
        <v>950</v>
      </c>
      <c r="D366" s="188" t="s">
        <v>513</v>
      </c>
      <c r="E366" s="189">
        <v>403.79669999999999</v>
      </c>
      <c r="F366" s="190" t="s">
        <v>932</v>
      </c>
    </row>
    <row r="367" spans="1:6" x14ac:dyDescent="0.2">
      <c r="A367" s="186" t="s">
        <v>929</v>
      </c>
      <c r="B367" s="186" t="s">
        <v>930</v>
      </c>
      <c r="C367" s="187" t="s">
        <v>951</v>
      </c>
      <c r="D367" s="188" t="s">
        <v>513</v>
      </c>
      <c r="E367" s="189">
        <v>36</v>
      </c>
      <c r="F367" s="190" t="s">
        <v>932</v>
      </c>
    </row>
    <row r="368" spans="1:6" x14ac:dyDescent="0.2">
      <c r="A368" s="186" t="s">
        <v>929</v>
      </c>
      <c r="B368" s="186" t="s">
        <v>930</v>
      </c>
      <c r="C368" s="187" t="s">
        <v>952</v>
      </c>
      <c r="D368" s="188" t="s">
        <v>513</v>
      </c>
      <c r="E368" s="189">
        <v>154.875</v>
      </c>
      <c r="F368" s="190" t="s">
        <v>932</v>
      </c>
    </row>
    <row r="369" spans="1:6" x14ac:dyDescent="0.2">
      <c r="A369" s="186" t="s">
        <v>929</v>
      </c>
      <c r="B369" s="186" t="s">
        <v>930</v>
      </c>
      <c r="C369" s="186" t="s">
        <v>953</v>
      </c>
      <c r="D369" s="188" t="s">
        <v>486</v>
      </c>
      <c r="E369" s="191">
        <v>121.54</v>
      </c>
      <c r="F369" s="192" t="s">
        <v>932</v>
      </c>
    </row>
    <row r="370" spans="1:6" ht="18" customHeight="1" x14ac:dyDescent="0.2">
      <c r="A370" s="186" t="s">
        <v>929</v>
      </c>
      <c r="B370" s="186" t="s">
        <v>930</v>
      </c>
      <c r="C370" s="187" t="s">
        <v>954</v>
      </c>
      <c r="D370" s="188" t="s">
        <v>486</v>
      </c>
      <c r="E370" s="189">
        <v>510.04250000000002</v>
      </c>
      <c r="F370" s="190" t="s">
        <v>932</v>
      </c>
    </row>
    <row r="371" spans="1:6" ht="24" x14ac:dyDescent="0.2">
      <c r="A371" s="186" t="s">
        <v>929</v>
      </c>
      <c r="B371" s="186" t="s">
        <v>930</v>
      </c>
      <c r="C371" s="187" t="s">
        <v>955</v>
      </c>
      <c r="D371" s="188" t="s">
        <v>486</v>
      </c>
      <c r="E371" s="189">
        <v>510.04250000000002</v>
      </c>
      <c r="F371" s="190" t="s">
        <v>932</v>
      </c>
    </row>
    <row r="372" spans="1:6" ht="24" x14ac:dyDescent="0.2">
      <c r="A372" s="186" t="s">
        <v>929</v>
      </c>
      <c r="B372" s="186" t="s">
        <v>930</v>
      </c>
      <c r="C372" s="187" t="s">
        <v>956</v>
      </c>
      <c r="D372" s="188" t="s">
        <v>486</v>
      </c>
      <c r="E372" s="189">
        <v>445.214</v>
      </c>
      <c r="F372" s="190" t="s">
        <v>932</v>
      </c>
    </row>
    <row r="373" spans="1:6" ht="24" x14ac:dyDescent="0.2">
      <c r="A373" s="186" t="s">
        <v>929</v>
      </c>
      <c r="B373" s="186" t="s">
        <v>930</v>
      </c>
      <c r="C373" s="187" t="s">
        <v>957</v>
      </c>
      <c r="D373" s="188" t="s">
        <v>486</v>
      </c>
      <c r="E373" s="189">
        <v>445.21409999999997</v>
      </c>
      <c r="F373" s="190" t="s">
        <v>932</v>
      </c>
    </row>
    <row r="374" spans="1:6" ht="21.75" customHeight="1" x14ac:dyDescent="0.2">
      <c r="A374" s="186" t="s">
        <v>929</v>
      </c>
      <c r="B374" s="186" t="s">
        <v>930</v>
      </c>
      <c r="C374" s="187" t="s">
        <v>957</v>
      </c>
      <c r="D374" s="188" t="s">
        <v>486</v>
      </c>
      <c r="E374" s="189">
        <v>437.91</v>
      </c>
      <c r="F374" s="190" t="s">
        <v>932</v>
      </c>
    </row>
    <row r="375" spans="1:6" ht="24" x14ac:dyDescent="0.2">
      <c r="A375" s="186" t="s">
        <v>929</v>
      </c>
      <c r="B375" s="186" t="s">
        <v>930</v>
      </c>
      <c r="C375" s="187" t="s">
        <v>958</v>
      </c>
      <c r="D375" s="188" t="s">
        <v>486</v>
      </c>
      <c r="E375" s="189">
        <v>440.16329999999999</v>
      </c>
      <c r="F375" s="190" t="s">
        <v>932</v>
      </c>
    </row>
    <row r="376" spans="1:6" ht="24" x14ac:dyDescent="0.2">
      <c r="A376" s="186" t="s">
        <v>929</v>
      </c>
      <c r="B376" s="186" t="s">
        <v>930</v>
      </c>
      <c r="C376" s="187" t="s">
        <v>959</v>
      </c>
      <c r="D376" s="188" t="s">
        <v>486</v>
      </c>
      <c r="E376" s="189">
        <v>439.49</v>
      </c>
      <c r="F376" s="190" t="s">
        <v>932</v>
      </c>
    </row>
    <row r="377" spans="1:6" ht="24" x14ac:dyDescent="0.2">
      <c r="A377" s="186" t="s">
        <v>929</v>
      </c>
      <c r="B377" s="186" t="s">
        <v>930</v>
      </c>
      <c r="C377" s="187" t="s">
        <v>960</v>
      </c>
      <c r="D377" s="188" t="s">
        <v>486</v>
      </c>
      <c r="E377" s="189">
        <v>442.005</v>
      </c>
      <c r="F377" s="190" t="s">
        <v>932</v>
      </c>
    </row>
    <row r="378" spans="1:6" ht="24" x14ac:dyDescent="0.2">
      <c r="A378" s="186" t="s">
        <v>929</v>
      </c>
      <c r="B378" s="186" t="s">
        <v>930</v>
      </c>
      <c r="C378" s="187" t="s">
        <v>961</v>
      </c>
      <c r="D378" s="188" t="s">
        <v>486</v>
      </c>
      <c r="E378" s="189">
        <v>439.49</v>
      </c>
      <c r="F378" s="190" t="s">
        <v>932</v>
      </c>
    </row>
    <row r="379" spans="1:6" ht="24" x14ac:dyDescent="0.2">
      <c r="A379" s="186" t="s">
        <v>929</v>
      </c>
      <c r="B379" s="186" t="s">
        <v>930</v>
      </c>
      <c r="C379" s="187" t="s">
        <v>962</v>
      </c>
      <c r="D379" s="188" t="s">
        <v>486</v>
      </c>
      <c r="E379" s="189">
        <v>835.00300000000004</v>
      </c>
      <c r="F379" s="190" t="s">
        <v>932</v>
      </c>
    </row>
    <row r="380" spans="1:6" ht="24" x14ac:dyDescent="0.2">
      <c r="A380" s="186" t="s">
        <v>929</v>
      </c>
      <c r="B380" s="186" t="s">
        <v>930</v>
      </c>
      <c r="C380" s="187" t="s">
        <v>963</v>
      </c>
      <c r="D380" s="188" t="s">
        <v>486</v>
      </c>
      <c r="E380" s="189">
        <v>1110</v>
      </c>
      <c r="F380" s="190" t="s">
        <v>932</v>
      </c>
    </row>
    <row r="381" spans="1:6" ht="24" x14ac:dyDescent="0.2">
      <c r="A381" s="186" t="s">
        <v>929</v>
      </c>
      <c r="B381" s="186" t="s">
        <v>930</v>
      </c>
      <c r="C381" s="187" t="s">
        <v>964</v>
      </c>
      <c r="D381" s="188" t="s">
        <v>486</v>
      </c>
      <c r="E381" s="189">
        <v>932.61249999999995</v>
      </c>
      <c r="F381" s="190" t="s">
        <v>932</v>
      </c>
    </row>
    <row r="382" spans="1:6" ht="24" x14ac:dyDescent="0.2">
      <c r="A382" s="186" t="s">
        <v>929</v>
      </c>
      <c r="B382" s="186" t="s">
        <v>930</v>
      </c>
      <c r="C382" s="187" t="s">
        <v>965</v>
      </c>
      <c r="D382" s="188" t="s">
        <v>486</v>
      </c>
      <c r="E382" s="189">
        <v>932.39</v>
      </c>
      <c r="F382" s="190" t="s">
        <v>932</v>
      </c>
    </row>
    <row r="383" spans="1:6" ht="24" x14ac:dyDescent="0.2">
      <c r="A383" s="186" t="s">
        <v>929</v>
      </c>
      <c r="B383" s="186" t="s">
        <v>930</v>
      </c>
      <c r="C383" s="187" t="s">
        <v>966</v>
      </c>
      <c r="D383" s="188" t="s">
        <v>486</v>
      </c>
      <c r="E383" s="189">
        <v>932.39</v>
      </c>
      <c r="F383" s="190" t="s">
        <v>932</v>
      </c>
    </row>
    <row r="384" spans="1:6" ht="24" x14ac:dyDescent="0.2">
      <c r="A384" s="186" t="s">
        <v>929</v>
      </c>
      <c r="B384" s="186" t="s">
        <v>930</v>
      </c>
      <c r="C384" s="187" t="s">
        <v>967</v>
      </c>
      <c r="D384" s="188" t="s">
        <v>486</v>
      </c>
      <c r="E384" s="189">
        <v>1015</v>
      </c>
      <c r="F384" s="190" t="s">
        <v>932</v>
      </c>
    </row>
    <row r="385" spans="1:6" ht="24" x14ac:dyDescent="0.2">
      <c r="A385" s="186" t="s">
        <v>929</v>
      </c>
      <c r="B385" s="186" t="s">
        <v>930</v>
      </c>
      <c r="C385" s="187" t="s">
        <v>968</v>
      </c>
      <c r="D385" s="188" t="s">
        <v>486</v>
      </c>
      <c r="E385" s="189">
        <v>927.75</v>
      </c>
      <c r="F385" s="190" t="s">
        <v>932</v>
      </c>
    </row>
    <row r="386" spans="1:6" ht="24" x14ac:dyDescent="0.2">
      <c r="A386" s="186" t="s">
        <v>929</v>
      </c>
      <c r="B386" s="186" t="s">
        <v>930</v>
      </c>
      <c r="C386" s="187" t="s">
        <v>969</v>
      </c>
      <c r="D386" s="188" t="s">
        <v>486</v>
      </c>
      <c r="E386" s="189">
        <v>922.77329999999995</v>
      </c>
      <c r="F386" s="190" t="s">
        <v>932</v>
      </c>
    </row>
    <row r="387" spans="1:6" ht="24" x14ac:dyDescent="0.2">
      <c r="A387" s="186" t="s">
        <v>929</v>
      </c>
      <c r="B387" s="186" t="s">
        <v>930</v>
      </c>
      <c r="C387" s="187" t="s">
        <v>970</v>
      </c>
      <c r="D387" s="188" t="s">
        <v>486</v>
      </c>
      <c r="E387" s="189">
        <v>929.53330000000005</v>
      </c>
      <c r="F387" s="190" t="s">
        <v>932</v>
      </c>
    </row>
    <row r="388" spans="1:6" ht="24" x14ac:dyDescent="0.2">
      <c r="A388" s="186" t="s">
        <v>929</v>
      </c>
      <c r="B388" s="186" t="s">
        <v>930</v>
      </c>
      <c r="C388" s="187" t="s">
        <v>971</v>
      </c>
      <c r="D388" s="188" t="s">
        <v>486</v>
      </c>
      <c r="E388" s="189">
        <v>885</v>
      </c>
      <c r="F388" s="190" t="s">
        <v>932</v>
      </c>
    </row>
    <row r="389" spans="1:6" ht="24" x14ac:dyDescent="0.2">
      <c r="A389" s="186" t="s">
        <v>929</v>
      </c>
      <c r="B389" s="186" t="s">
        <v>930</v>
      </c>
      <c r="C389" s="187" t="s">
        <v>972</v>
      </c>
      <c r="D389" s="188" t="s">
        <v>486</v>
      </c>
      <c r="E389" s="189">
        <v>1017.5025000000001</v>
      </c>
      <c r="F389" s="190" t="s">
        <v>932</v>
      </c>
    </row>
    <row r="390" spans="1:6" ht="24" x14ac:dyDescent="0.2">
      <c r="A390" s="186" t="s">
        <v>929</v>
      </c>
      <c r="B390" s="186" t="s">
        <v>930</v>
      </c>
      <c r="C390" s="187" t="s">
        <v>973</v>
      </c>
      <c r="D390" s="188" t="s">
        <v>486</v>
      </c>
      <c r="E390" s="189">
        <v>2700.0052000000001</v>
      </c>
      <c r="F390" s="190" t="s">
        <v>932</v>
      </c>
    </row>
    <row r="391" spans="1:6" ht="24" x14ac:dyDescent="0.2">
      <c r="A391" s="186" t="s">
        <v>929</v>
      </c>
      <c r="B391" s="186" t="s">
        <v>930</v>
      </c>
      <c r="C391" s="187" t="s">
        <v>974</v>
      </c>
      <c r="D391" s="188" t="s">
        <v>486</v>
      </c>
      <c r="E391" s="189">
        <v>2799.9985000000001</v>
      </c>
      <c r="F391" s="190" t="s">
        <v>932</v>
      </c>
    </row>
    <row r="392" spans="1:6" ht="24" x14ac:dyDescent="0.2">
      <c r="A392" s="186" t="s">
        <v>929</v>
      </c>
      <c r="B392" s="186" t="s">
        <v>930</v>
      </c>
      <c r="C392" s="187" t="s">
        <v>975</v>
      </c>
      <c r="D392" s="188" t="s">
        <v>486</v>
      </c>
      <c r="E392" s="189">
        <v>2149.9960000000001</v>
      </c>
      <c r="F392" s="190" t="s">
        <v>932</v>
      </c>
    </row>
    <row r="393" spans="1:6" ht="24" x14ac:dyDescent="0.2">
      <c r="A393" s="186" t="s">
        <v>929</v>
      </c>
      <c r="B393" s="186" t="s">
        <v>930</v>
      </c>
      <c r="C393" s="187" t="s">
        <v>976</v>
      </c>
      <c r="D393" s="188" t="s">
        <v>486</v>
      </c>
      <c r="E393" s="189">
        <v>3650</v>
      </c>
      <c r="F393" s="190" t="s">
        <v>932</v>
      </c>
    </row>
    <row r="394" spans="1:6" ht="14.1" customHeight="1" x14ac:dyDescent="0.2">
      <c r="A394" s="186" t="s">
        <v>929</v>
      </c>
      <c r="B394" s="186" t="s">
        <v>930</v>
      </c>
      <c r="C394" s="187" t="s">
        <v>977</v>
      </c>
      <c r="D394" s="188" t="s">
        <v>486</v>
      </c>
      <c r="E394" s="189">
        <v>30.68</v>
      </c>
      <c r="F394" s="190" t="s">
        <v>932</v>
      </c>
    </row>
    <row r="395" spans="1:6" ht="24" x14ac:dyDescent="0.2">
      <c r="A395" s="186" t="s">
        <v>929</v>
      </c>
      <c r="B395" s="186" t="s">
        <v>930</v>
      </c>
      <c r="C395" s="187" t="s">
        <v>978</v>
      </c>
      <c r="D395" s="188" t="s">
        <v>486</v>
      </c>
      <c r="E395" s="189">
        <v>5039.8509999999997</v>
      </c>
      <c r="F395" s="190" t="s">
        <v>932</v>
      </c>
    </row>
    <row r="396" spans="1:6" ht="24" x14ac:dyDescent="0.2">
      <c r="A396" s="186" t="s">
        <v>929</v>
      </c>
      <c r="B396" s="186" t="s">
        <v>930</v>
      </c>
      <c r="C396" s="187" t="s">
        <v>979</v>
      </c>
      <c r="D396" s="188" t="s">
        <v>486</v>
      </c>
      <c r="E396" s="189">
        <v>2700.0050000000001</v>
      </c>
      <c r="F396" s="190" t="s">
        <v>932</v>
      </c>
    </row>
    <row r="397" spans="1:6" x14ac:dyDescent="0.2">
      <c r="A397" s="186" t="s">
        <v>929</v>
      </c>
      <c r="B397" s="186" t="s">
        <v>930</v>
      </c>
      <c r="C397" s="187" t="s">
        <v>980</v>
      </c>
      <c r="D397" s="188" t="s">
        <v>486</v>
      </c>
      <c r="E397" s="189">
        <v>9.9946000000000002</v>
      </c>
      <c r="F397" s="190" t="s">
        <v>932</v>
      </c>
    </row>
    <row r="398" spans="1:6" ht="24.75" customHeight="1" x14ac:dyDescent="0.2">
      <c r="A398" s="186" t="s">
        <v>929</v>
      </c>
      <c r="B398" s="186" t="s">
        <v>930</v>
      </c>
      <c r="C398" s="187" t="s">
        <v>981</v>
      </c>
      <c r="D398" s="188" t="s">
        <v>486</v>
      </c>
      <c r="E398" s="189">
        <v>35.4</v>
      </c>
      <c r="F398" s="190" t="s">
        <v>932</v>
      </c>
    </row>
    <row r="399" spans="1:6" ht="24" x14ac:dyDescent="0.2">
      <c r="A399" s="186" t="s">
        <v>929</v>
      </c>
      <c r="B399" s="186" t="s">
        <v>930</v>
      </c>
      <c r="C399" s="187" t="s">
        <v>982</v>
      </c>
      <c r="D399" s="188" t="s">
        <v>486</v>
      </c>
      <c r="E399" s="189">
        <v>1184.72</v>
      </c>
      <c r="F399" s="190" t="s">
        <v>932</v>
      </c>
    </row>
    <row r="400" spans="1:6" ht="24" x14ac:dyDescent="0.2">
      <c r="A400" s="186" t="s">
        <v>929</v>
      </c>
      <c r="B400" s="186" t="s">
        <v>930</v>
      </c>
      <c r="C400" s="187" t="s">
        <v>983</v>
      </c>
      <c r="D400" s="188" t="s">
        <v>486</v>
      </c>
      <c r="E400" s="189">
        <v>2265.6</v>
      </c>
      <c r="F400" s="190" t="s">
        <v>932</v>
      </c>
    </row>
    <row r="401" spans="1:6" x14ac:dyDescent="0.2">
      <c r="A401" s="186" t="s">
        <v>929</v>
      </c>
      <c r="B401" s="186" t="s">
        <v>930</v>
      </c>
      <c r="C401" s="187" t="s">
        <v>984</v>
      </c>
      <c r="D401" s="188" t="s">
        <v>486</v>
      </c>
      <c r="E401" s="189">
        <v>13.3222</v>
      </c>
      <c r="F401" s="190" t="s">
        <v>932</v>
      </c>
    </row>
    <row r="402" spans="1:6" x14ac:dyDescent="0.2">
      <c r="A402" s="186" t="s">
        <v>929</v>
      </c>
      <c r="B402" s="186" t="s">
        <v>930</v>
      </c>
      <c r="C402" s="187" t="s">
        <v>985</v>
      </c>
      <c r="D402" s="188" t="s">
        <v>486</v>
      </c>
      <c r="E402" s="189">
        <v>107.675</v>
      </c>
      <c r="F402" s="190" t="s">
        <v>932</v>
      </c>
    </row>
    <row r="403" spans="1:6" ht="21.75" customHeight="1" x14ac:dyDescent="0.2">
      <c r="A403" s="186" t="s">
        <v>929</v>
      </c>
      <c r="B403" s="186" t="s">
        <v>930</v>
      </c>
      <c r="C403" s="187" t="s">
        <v>986</v>
      </c>
      <c r="D403" s="188" t="s">
        <v>486</v>
      </c>
      <c r="E403" s="189">
        <v>21.771000000000001</v>
      </c>
      <c r="F403" s="190" t="s">
        <v>932</v>
      </c>
    </row>
    <row r="404" spans="1:6" x14ac:dyDescent="0.2">
      <c r="A404" s="186" t="s">
        <v>929</v>
      </c>
      <c r="B404" s="186" t="s">
        <v>930</v>
      </c>
      <c r="C404" s="187" t="s">
        <v>987</v>
      </c>
      <c r="D404" s="188" t="s">
        <v>486</v>
      </c>
      <c r="E404" s="189">
        <v>7.8470000000000004</v>
      </c>
      <c r="F404" s="190" t="s">
        <v>932</v>
      </c>
    </row>
    <row r="405" spans="1:6" ht="24" x14ac:dyDescent="0.2">
      <c r="A405" s="186" t="s">
        <v>929</v>
      </c>
      <c r="B405" s="186" t="s">
        <v>930</v>
      </c>
      <c r="C405" s="187" t="s">
        <v>988</v>
      </c>
      <c r="D405" s="188" t="s">
        <v>486</v>
      </c>
      <c r="E405" s="189">
        <v>885.4</v>
      </c>
      <c r="F405" s="190" t="s">
        <v>932</v>
      </c>
    </row>
    <row r="406" spans="1:6" ht="24" x14ac:dyDescent="0.2">
      <c r="A406" s="186" t="s">
        <v>929</v>
      </c>
      <c r="B406" s="186" t="s">
        <v>930</v>
      </c>
      <c r="C406" s="187" t="s">
        <v>989</v>
      </c>
      <c r="D406" s="188" t="s">
        <v>486</v>
      </c>
      <c r="E406" s="189">
        <v>880.95249999999999</v>
      </c>
      <c r="F406" s="190" t="s">
        <v>932</v>
      </c>
    </row>
    <row r="407" spans="1:6" ht="24" x14ac:dyDescent="0.2">
      <c r="A407" s="186" t="s">
        <v>929</v>
      </c>
      <c r="B407" s="186" t="s">
        <v>930</v>
      </c>
      <c r="C407" s="187" t="s">
        <v>990</v>
      </c>
      <c r="D407" s="188" t="s">
        <v>486</v>
      </c>
      <c r="E407" s="189">
        <v>889.42600000000004</v>
      </c>
      <c r="F407" s="190" t="s">
        <v>932</v>
      </c>
    </row>
    <row r="408" spans="1:6" x14ac:dyDescent="0.2">
      <c r="A408" s="186" t="s">
        <v>929</v>
      </c>
      <c r="B408" s="186" t="s">
        <v>930</v>
      </c>
      <c r="C408" s="187" t="s">
        <v>991</v>
      </c>
      <c r="D408" s="188" t="s">
        <v>486</v>
      </c>
      <c r="E408" s="189">
        <v>20.001000000000001</v>
      </c>
      <c r="F408" s="190" t="s">
        <v>932</v>
      </c>
    </row>
    <row r="409" spans="1:6" ht="15.95" customHeight="1" x14ac:dyDescent="0.2">
      <c r="A409" s="186" t="s">
        <v>929</v>
      </c>
      <c r="B409" s="186" t="s">
        <v>930</v>
      </c>
      <c r="C409" s="190" t="s">
        <v>992</v>
      </c>
      <c r="D409" s="188" t="s">
        <v>486</v>
      </c>
      <c r="E409" s="193">
        <v>5750.01</v>
      </c>
      <c r="F409" s="190" t="s">
        <v>932</v>
      </c>
    </row>
    <row r="410" spans="1:6" ht="24" x14ac:dyDescent="0.2">
      <c r="A410" s="186" t="s">
        <v>929</v>
      </c>
      <c r="B410" s="186" t="s">
        <v>930</v>
      </c>
      <c r="C410" s="187" t="s">
        <v>993</v>
      </c>
      <c r="D410" s="188" t="s">
        <v>486</v>
      </c>
      <c r="E410" s="189">
        <v>4500.0006000000003</v>
      </c>
      <c r="F410" s="190" t="s">
        <v>932</v>
      </c>
    </row>
    <row r="411" spans="1:6" x14ac:dyDescent="0.2">
      <c r="A411" s="186" t="s">
        <v>929</v>
      </c>
      <c r="B411" s="186" t="s">
        <v>930</v>
      </c>
      <c r="C411" s="187" t="s">
        <v>994</v>
      </c>
      <c r="D411" s="188" t="s">
        <v>884</v>
      </c>
      <c r="E411" s="189">
        <v>206.5</v>
      </c>
      <c r="F411" s="190" t="s">
        <v>932</v>
      </c>
    </row>
    <row r="412" spans="1:6" x14ac:dyDescent="0.2">
      <c r="A412" s="186" t="s">
        <v>929</v>
      </c>
      <c r="B412" s="186" t="s">
        <v>930</v>
      </c>
      <c r="C412" s="187" t="s">
        <v>995</v>
      </c>
      <c r="D412" s="188" t="s">
        <v>486</v>
      </c>
      <c r="E412" s="189">
        <v>144.9984</v>
      </c>
      <c r="F412" s="190" t="s">
        <v>932</v>
      </c>
    </row>
    <row r="413" spans="1:6" x14ac:dyDescent="0.2">
      <c r="A413" s="186" t="s">
        <v>929</v>
      </c>
      <c r="B413" s="186" t="s">
        <v>930</v>
      </c>
      <c r="C413" s="187" t="s">
        <v>996</v>
      </c>
      <c r="D413" s="188" t="s">
        <v>486</v>
      </c>
      <c r="E413" s="189">
        <v>1407.74</v>
      </c>
      <c r="F413" s="190" t="s">
        <v>932</v>
      </c>
    </row>
    <row r="414" spans="1:6" x14ac:dyDescent="0.2">
      <c r="A414" s="186" t="s">
        <v>929</v>
      </c>
      <c r="B414" s="186" t="s">
        <v>930</v>
      </c>
      <c r="C414" s="187" t="s">
        <v>997</v>
      </c>
      <c r="D414" s="188" t="s">
        <v>513</v>
      </c>
      <c r="E414" s="189">
        <v>71.98</v>
      </c>
      <c r="F414" s="190" t="s">
        <v>932</v>
      </c>
    </row>
    <row r="415" spans="1:6" x14ac:dyDescent="0.2">
      <c r="A415" s="186" t="s">
        <v>929</v>
      </c>
      <c r="B415" s="186" t="s">
        <v>930</v>
      </c>
      <c r="C415" s="187" t="s">
        <v>998</v>
      </c>
      <c r="D415" s="188" t="s">
        <v>486</v>
      </c>
      <c r="E415" s="189">
        <v>55</v>
      </c>
      <c r="F415" s="190" t="s">
        <v>932</v>
      </c>
    </row>
    <row r="416" spans="1:6" x14ac:dyDescent="0.2">
      <c r="A416" s="186" t="s">
        <v>929</v>
      </c>
      <c r="B416" s="186" t="s">
        <v>930</v>
      </c>
      <c r="C416" s="187" t="s">
        <v>999</v>
      </c>
      <c r="D416" s="188" t="s">
        <v>486</v>
      </c>
      <c r="E416" s="189">
        <v>55</v>
      </c>
      <c r="F416" s="190" t="s">
        <v>932</v>
      </c>
    </row>
    <row r="417" spans="1:6" x14ac:dyDescent="0.2">
      <c r="A417" s="186" t="s">
        <v>929</v>
      </c>
      <c r="B417" s="186" t="s">
        <v>930</v>
      </c>
      <c r="C417" s="187" t="s">
        <v>1000</v>
      </c>
      <c r="D417" s="188" t="s">
        <v>884</v>
      </c>
      <c r="E417" s="189">
        <v>72.5</v>
      </c>
      <c r="F417" s="190" t="s">
        <v>932</v>
      </c>
    </row>
    <row r="418" spans="1:6" x14ac:dyDescent="0.2">
      <c r="A418" s="186" t="s">
        <v>929</v>
      </c>
      <c r="B418" s="186" t="s">
        <v>930</v>
      </c>
      <c r="C418" s="187" t="s">
        <v>1001</v>
      </c>
      <c r="D418" s="188" t="s">
        <v>486</v>
      </c>
      <c r="E418" s="189">
        <v>50</v>
      </c>
      <c r="F418" s="190" t="s">
        <v>932</v>
      </c>
    </row>
    <row r="419" spans="1:6" x14ac:dyDescent="0.2">
      <c r="A419" s="186" t="s">
        <v>929</v>
      </c>
      <c r="B419" s="186" t="s">
        <v>930</v>
      </c>
      <c r="C419" s="187" t="s">
        <v>1002</v>
      </c>
      <c r="D419" s="188" t="s">
        <v>486</v>
      </c>
      <c r="E419" s="189">
        <v>1121</v>
      </c>
      <c r="F419" s="190" t="s">
        <v>932</v>
      </c>
    </row>
    <row r="420" spans="1:6" x14ac:dyDescent="0.2">
      <c r="A420" s="186" t="s">
        <v>929</v>
      </c>
      <c r="B420" s="186" t="s">
        <v>930</v>
      </c>
      <c r="C420" s="187" t="s">
        <v>1003</v>
      </c>
      <c r="D420" s="188" t="s">
        <v>486</v>
      </c>
      <c r="E420" s="189">
        <v>254.99799999999999</v>
      </c>
      <c r="F420" s="190" t="s">
        <v>932</v>
      </c>
    </row>
    <row r="421" spans="1:6" x14ac:dyDescent="0.2">
      <c r="A421" s="186" t="s">
        <v>929</v>
      </c>
      <c r="B421" s="186" t="s">
        <v>930</v>
      </c>
      <c r="C421" s="187" t="s">
        <v>1003</v>
      </c>
      <c r="D421" s="188" t="s">
        <v>486</v>
      </c>
      <c r="E421" s="189">
        <v>365.8</v>
      </c>
      <c r="F421" s="190" t="s">
        <v>932</v>
      </c>
    </row>
    <row r="422" spans="1:6" x14ac:dyDescent="0.2">
      <c r="A422" s="186" t="s">
        <v>929</v>
      </c>
      <c r="B422" s="186" t="s">
        <v>930</v>
      </c>
      <c r="C422" s="190" t="s">
        <v>1004</v>
      </c>
      <c r="D422" s="188" t="s">
        <v>486</v>
      </c>
      <c r="E422" s="193">
        <v>498.99799999999999</v>
      </c>
      <c r="F422" s="190" t="s">
        <v>932</v>
      </c>
    </row>
    <row r="423" spans="1:6" ht="24" x14ac:dyDescent="0.2">
      <c r="A423" s="186" t="s">
        <v>929</v>
      </c>
      <c r="B423" s="186" t="s">
        <v>930</v>
      </c>
      <c r="C423" s="187" t="s">
        <v>1005</v>
      </c>
      <c r="D423" s="188" t="s">
        <v>486</v>
      </c>
      <c r="E423" s="189">
        <v>10.9976</v>
      </c>
      <c r="F423" s="190" t="s">
        <v>932</v>
      </c>
    </row>
    <row r="424" spans="1:6" ht="24" x14ac:dyDescent="0.2">
      <c r="A424" s="186" t="s">
        <v>929</v>
      </c>
      <c r="B424" s="186" t="s">
        <v>930</v>
      </c>
      <c r="C424" s="187" t="s">
        <v>1006</v>
      </c>
      <c r="D424" s="188" t="s">
        <v>486</v>
      </c>
      <c r="E424" s="189">
        <v>53.1</v>
      </c>
      <c r="F424" s="190" t="s">
        <v>932</v>
      </c>
    </row>
    <row r="425" spans="1:6" ht="24" x14ac:dyDescent="0.2">
      <c r="A425" s="186" t="s">
        <v>929</v>
      </c>
      <c r="B425" s="186" t="s">
        <v>930</v>
      </c>
      <c r="C425" s="187" t="s">
        <v>1007</v>
      </c>
      <c r="D425" s="188" t="s">
        <v>486</v>
      </c>
      <c r="E425" s="189">
        <v>916.505</v>
      </c>
      <c r="F425" s="190" t="s">
        <v>932</v>
      </c>
    </row>
    <row r="426" spans="1:6" ht="24" x14ac:dyDescent="0.2">
      <c r="A426" s="186" t="s">
        <v>929</v>
      </c>
      <c r="B426" s="186" t="s">
        <v>930</v>
      </c>
      <c r="C426" s="187" t="s">
        <v>1008</v>
      </c>
      <c r="D426" s="188" t="s">
        <v>486</v>
      </c>
      <c r="E426" s="189">
        <v>5015</v>
      </c>
      <c r="F426" s="190" t="s">
        <v>932</v>
      </c>
    </row>
    <row r="427" spans="1:6" ht="24" x14ac:dyDescent="0.2">
      <c r="A427" s="186" t="s">
        <v>929</v>
      </c>
      <c r="B427" s="186" t="s">
        <v>930</v>
      </c>
      <c r="C427" s="187" t="s">
        <v>1009</v>
      </c>
      <c r="D427" s="188" t="s">
        <v>486</v>
      </c>
      <c r="E427" s="189">
        <v>10584.6</v>
      </c>
      <c r="F427" s="190" t="s">
        <v>932</v>
      </c>
    </row>
    <row r="428" spans="1:6" x14ac:dyDescent="0.2">
      <c r="A428" s="186" t="s">
        <v>929</v>
      </c>
      <c r="B428" s="186" t="s">
        <v>930</v>
      </c>
      <c r="C428" s="187" t="s">
        <v>1010</v>
      </c>
      <c r="D428" s="188" t="s">
        <v>486</v>
      </c>
      <c r="E428" s="189">
        <v>8.85</v>
      </c>
      <c r="F428" s="190" t="s">
        <v>932</v>
      </c>
    </row>
    <row r="429" spans="1:6" x14ac:dyDescent="0.2">
      <c r="A429" s="186" t="s">
        <v>929</v>
      </c>
      <c r="B429" s="186" t="s">
        <v>930</v>
      </c>
      <c r="C429" s="187" t="s">
        <v>1011</v>
      </c>
      <c r="D429" s="188" t="s">
        <v>486</v>
      </c>
      <c r="E429" s="189">
        <v>26.55</v>
      </c>
      <c r="F429" s="190" t="s">
        <v>932</v>
      </c>
    </row>
    <row r="430" spans="1:6" x14ac:dyDescent="0.2">
      <c r="A430" s="186" t="s">
        <v>929</v>
      </c>
      <c r="B430" s="186" t="s">
        <v>930</v>
      </c>
      <c r="C430" s="187" t="s">
        <v>1012</v>
      </c>
      <c r="D430" s="188" t="s">
        <v>486</v>
      </c>
      <c r="E430" s="189">
        <v>71.98</v>
      </c>
      <c r="F430" s="190" t="s">
        <v>932</v>
      </c>
    </row>
    <row r="431" spans="1:6" x14ac:dyDescent="0.2">
      <c r="A431" s="186" t="s">
        <v>929</v>
      </c>
      <c r="B431" s="186" t="s">
        <v>930</v>
      </c>
      <c r="C431" s="187" t="s">
        <v>1013</v>
      </c>
      <c r="D431" s="188" t="s">
        <v>486</v>
      </c>
      <c r="E431" s="189">
        <v>278.77499999999998</v>
      </c>
      <c r="F431" s="190" t="s">
        <v>932</v>
      </c>
    </row>
    <row r="432" spans="1:6" x14ac:dyDescent="0.2">
      <c r="A432" s="186" t="s">
        <v>929</v>
      </c>
      <c r="B432" s="186" t="s">
        <v>930</v>
      </c>
      <c r="C432" s="187" t="s">
        <v>1014</v>
      </c>
      <c r="D432" s="188" t="s">
        <v>486</v>
      </c>
      <c r="E432" s="189">
        <v>32.001600000000003</v>
      </c>
      <c r="F432" s="190" t="s">
        <v>932</v>
      </c>
    </row>
    <row r="433" spans="1:6" x14ac:dyDescent="0.2">
      <c r="A433" s="186" t="s">
        <v>929</v>
      </c>
      <c r="B433" s="186" t="s">
        <v>930</v>
      </c>
      <c r="C433" s="187" t="s">
        <v>1015</v>
      </c>
      <c r="D433" s="188" t="s">
        <v>486</v>
      </c>
      <c r="E433" s="189">
        <v>33.04</v>
      </c>
      <c r="F433" s="190" t="s">
        <v>932</v>
      </c>
    </row>
    <row r="434" spans="1:6" x14ac:dyDescent="0.2">
      <c r="A434" s="186" t="s">
        <v>929</v>
      </c>
      <c r="B434" s="186" t="s">
        <v>930</v>
      </c>
      <c r="C434" s="187" t="s">
        <v>1016</v>
      </c>
      <c r="D434" s="188" t="s">
        <v>486</v>
      </c>
      <c r="E434" s="189">
        <v>24.78</v>
      </c>
      <c r="F434" s="190" t="s">
        <v>932</v>
      </c>
    </row>
    <row r="435" spans="1:6" x14ac:dyDescent="0.2">
      <c r="A435" s="186" t="s">
        <v>929</v>
      </c>
      <c r="B435" s="186" t="s">
        <v>930</v>
      </c>
      <c r="C435" s="187" t="s">
        <v>1017</v>
      </c>
      <c r="D435" s="188" t="s">
        <v>486</v>
      </c>
      <c r="E435" s="189">
        <v>21.24</v>
      </c>
      <c r="F435" s="190" t="s">
        <v>932</v>
      </c>
    </row>
    <row r="436" spans="1:6" ht="24" x14ac:dyDescent="0.2">
      <c r="A436" s="186" t="s">
        <v>929</v>
      </c>
      <c r="B436" s="186" t="s">
        <v>930</v>
      </c>
      <c r="C436" s="187" t="s">
        <v>1018</v>
      </c>
      <c r="D436" s="188" t="s">
        <v>486</v>
      </c>
      <c r="E436" s="189">
        <v>8379.4282999999996</v>
      </c>
      <c r="F436" s="190" t="s">
        <v>932</v>
      </c>
    </row>
    <row r="437" spans="1:6" ht="24" x14ac:dyDescent="0.2">
      <c r="A437" s="186" t="s">
        <v>929</v>
      </c>
      <c r="B437" s="186" t="s">
        <v>930</v>
      </c>
      <c r="C437" s="187" t="s">
        <v>1019</v>
      </c>
      <c r="D437" s="188" t="s">
        <v>486</v>
      </c>
      <c r="E437" s="189">
        <v>3100.0016999999998</v>
      </c>
      <c r="F437" s="190" t="s">
        <v>932</v>
      </c>
    </row>
    <row r="438" spans="1:6" ht="24" x14ac:dyDescent="0.2">
      <c r="A438" s="186" t="s">
        <v>929</v>
      </c>
      <c r="B438" s="186" t="s">
        <v>930</v>
      </c>
      <c r="C438" s="187" t="s">
        <v>1020</v>
      </c>
      <c r="D438" s="188" t="s">
        <v>486</v>
      </c>
      <c r="E438" s="189">
        <v>7601.18</v>
      </c>
      <c r="F438" s="190" t="s">
        <v>932</v>
      </c>
    </row>
    <row r="439" spans="1:6" x14ac:dyDescent="0.2">
      <c r="A439" s="186" t="s">
        <v>929</v>
      </c>
      <c r="B439" s="186" t="s">
        <v>930</v>
      </c>
      <c r="C439" s="187" t="s">
        <v>1021</v>
      </c>
      <c r="D439" s="188" t="s">
        <v>486</v>
      </c>
      <c r="E439" s="189">
        <v>5.31</v>
      </c>
      <c r="F439" s="190" t="s">
        <v>932</v>
      </c>
    </row>
    <row r="440" spans="1:6" x14ac:dyDescent="0.2">
      <c r="A440" s="186" t="s">
        <v>929</v>
      </c>
      <c r="B440" s="186" t="s">
        <v>930</v>
      </c>
      <c r="C440" s="187" t="s">
        <v>1022</v>
      </c>
      <c r="D440" s="188" t="s">
        <v>486</v>
      </c>
      <c r="E440" s="189">
        <v>9.6760000000000002</v>
      </c>
      <c r="F440" s="190" t="s">
        <v>932</v>
      </c>
    </row>
    <row r="441" spans="1:6" x14ac:dyDescent="0.2">
      <c r="A441" s="186" t="s">
        <v>929</v>
      </c>
      <c r="B441" s="186" t="s">
        <v>930</v>
      </c>
      <c r="C441" s="187" t="s">
        <v>1023</v>
      </c>
      <c r="D441" s="188" t="s">
        <v>486</v>
      </c>
      <c r="E441" s="189">
        <v>25.924600000000002</v>
      </c>
      <c r="F441" s="190" t="s">
        <v>932</v>
      </c>
    </row>
    <row r="442" spans="1:6" x14ac:dyDescent="0.2">
      <c r="A442" s="186" t="s">
        <v>929</v>
      </c>
      <c r="B442" s="186" t="s">
        <v>930</v>
      </c>
      <c r="C442" s="187" t="s">
        <v>1024</v>
      </c>
      <c r="D442" s="188" t="s">
        <v>486</v>
      </c>
      <c r="E442" s="189">
        <v>4163.9250000000002</v>
      </c>
      <c r="F442" s="190" t="s">
        <v>932</v>
      </c>
    </row>
    <row r="443" spans="1:6" x14ac:dyDescent="0.2">
      <c r="A443" s="186" t="s">
        <v>929</v>
      </c>
      <c r="B443" s="186" t="s">
        <v>930</v>
      </c>
      <c r="C443" s="187" t="s">
        <v>1025</v>
      </c>
      <c r="D443" s="188" t="s">
        <v>486</v>
      </c>
      <c r="E443" s="189">
        <v>15.34</v>
      </c>
      <c r="F443" s="190" t="s">
        <v>932</v>
      </c>
    </row>
    <row r="444" spans="1:6" x14ac:dyDescent="0.2">
      <c r="A444" s="186" t="s">
        <v>929</v>
      </c>
      <c r="B444" s="186" t="s">
        <v>930</v>
      </c>
      <c r="C444" s="187" t="s">
        <v>1026</v>
      </c>
      <c r="D444" s="188" t="s">
        <v>486</v>
      </c>
      <c r="E444" s="189">
        <v>788.24</v>
      </c>
      <c r="F444" s="190" t="s">
        <v>932</v>
      </c>
    </row>
    <row r="445" spans="1:6" x14ac:dyDescent="0.2">
      <c r="A445" s="186" t="s">
        <v>929</v>
      </c>
      <c r="B445" s="186" t="s">
        <v>930</v>
      </c>
      <c r="C445" s="186" t="s">
        <v>1027</v>
      </c>
      <c r="D445" s="188" t="s">
        <v>486</v>
      </c>
      <c r="E445" s="191">
        <v>1888</v>
      </c>
      <c r="F445" s="192" t="s">
        <v>932</v>
      </c>
    </row>
    <row r="446" spans="1:6" x14ac:dyDescent="0.2">
      <c r="A446" s="186" t="s">
        <v>929</v>
      </c>
      <c r="B446" s="186" t="s">
        <v>930</v>
      </c>
      <c r="C446" s="186" t="s">
        <v>1028</v>
      </c>
      <c r="D446" s="188" t="s">
        <v>486</v>
      </c>
      <c r="E446" s="191">
        <v>1888</v>
      </c>
      <c r="F446" s="192" t="s">
        <v>932</v>
      </c>
    </row>
    <row r="447" spans="1:6" x14ac:dyDescent="0.2">
      <c r="A447" s="186" t="s">
        <v>929</v>
      </c>
      <c r="B447" s="186" t="s">
        <v>930</v>
      </c>
      <c r="C447" s="186" t="s">
        <v>1029</v>
      </c>
      <c r="D447" s="188" t="s">
        <v>486</v>
      </c>
      <c r="E447" s="191">
        <v>1858.5</v>
      </c>
      <c r="F447" s="192" t="s">
        <v>932</v>
      </c>
    </row>
    <row r="448" spans="1:6" x14ac:dyDescent="0.2">
      <c r="A448" s="186" t="s">
        <v>929</v>
      </c>
      <c r="B448" s="186" t="s">
        <v>930</v>
      </c>
      <c r="C448" s="187" t="s">
        <v>1030</v>
      </c>
      <c r="D448" s="188" t="s">
        <v>513</v>
      </c>
      <c r="E448" s="189">
        <v>27.14</v>
      </c>
      <c r="F448" s="190" t="s">
        <v>932</v>
      </c>
    </row>
    <row r="449" spans="1:6" x14ac:dyDescent="0.2">
      <c r="A449" s="186" t="s">
        <v>929</v>
      </c>
      <c r="B449" s="186" t="s">
        <v>930</v>
      </c>
      <c r="C449" s="187" t="s">
        <v>1031</v>
      </c>
      <c r="D449" s="188" t="s">
        <v>486</v>
      </c>
      <c r="E449" s="189">
        <v>33.4176</v>
      </c>
      <c r="F449" s="190" t="s">
        <v>932</v>
      </c>
    </row>
    <row r="450" spans="1:6" x14ac:dyDescent="0.2">
      <c r="A450" s="186" t="s">
        <v>929</v>
      </c>
      <c r="B450" s="186" t="s">
        <v>930</v>
      </c>
      <c r="C450" s="187" t="s">
        <v>1032</v>
      </c>
      <c r="D450" s="188" t="s">
        <v>486</v>
      </c>
      <c r="E450" s="189">
        <v>46.999499999999998</v>
      </c>
      <c r="F450" s="190" t="s">
        <v>932</v>
      </c>
    </row>
    <row r="451" spans="1:6" x14ac:dyDescent="0.2">
      <c r="A451" s="186" t="s">
        <v>929</v>
      </c>
      <c r="B451" s="186" t="s">
        <v>930</v>
      </c>
      <c r="C451" s="187" t="s">
        <v>1033</v>
      </c>
      <c r="D451" s="188" t="s">
        <v>486</v>
      </c>
      <c r="E451" s="189">
        <v>49.206000000000003</v>
      </c>
      <c r="F451" s="190" t="s">
        <v>932</v>
      </c>
    </row>
    <row r="452" spans="1:6" x14ac:dyDescent="0.2">
      <c r="A452" s="186" t="s">
        <v>929</v>
      </c>
      <c r="B452" s="186" t="s">
        <v>930</v>
      </c>
      <c r="C452" s="187" t="s">
        <v>1034</v>
      </c>
      <c r="D452" s="188" t="s">
        <v>486</v>
      </c>
      <c r="E452" s="189">
        <v>619.5</v>
      </c>
      <c r="F452" s="190" t="s">
        <v>932</v>
      </c>
    </row>
    <row r="453" spans="1:6" ht="18" customHeight="1" x14ac:dyDescent="0.2">
      <c r="A453" s="186" t="s">
        <v>929</v>
      </c>
      <c r="B453" s="186" t="s">
        <v>930</v>
      </c>
      <c r="C453" s="187" t="s">
        <v>1035</v>
      </c>
      <c r="D453" s="188" t="s">
        <v>486</v>
      </c>
      <c r="E453" s="189">
        <v>49.607300000000002</v>
      </c>
      <c r="F453" s="190" t="s">
        <v>932</v>
      </c>
    </row>
    <row r="454" spans="1:6" x14ac:dyDescent="0.2">
      <c r="A454" s="186" t="s">
        <v>929</v>
      </c>
      <c r="B454" s="186" t="s">
        <v>930</v>
      </c>
      <c r="C454" s="187" t="s">
        <v>1036</v>
      </c>
      <c r="D454" s="188" t="s">
        <v>486</v>
      </c>
      <c r="E454" s="189">
        <v>1362.9</v>
      </c>
      <c r="F454" s="190" t="s">
        <v>932</v>
      </c>
    </row>
    <row r="455" spans="1:6" x14ac:dyDescent="0.2">
      <c r="A455" s="186" t="s">
        <v>929</v>
      </c>
      <c r="B455" s="186" t="s">
        <v>930</v>
      </c>
      <c r="C455" s="187" t="s">
        <v>1037</v>
      </c>
      <c r="D455" s="188" t="s">
        <v>486</v>
      </c>
      <c r="E455" s="189">
        <v>114.46</v>
      </c>
      <c r="F455" s="190" t="s">
        <v>932</v>
      </c>
    </row>
    <row r="456" spans="1:6" ht="18.95" customHeight="1" x14ac:dyDescent="0.2">
      <c r="A456" s="186" t="s">
        <v>929</v>
      </c>
      <c r="B456" s="186" t="s">
        <v>930</v>
      </c>
      <c r="C456" s="187" t="s">
        <v>1038</v>
      </c>
      <c r="D456" s="188" t="s">
        <v>486</v>
      </c>
      <c r="E456" s="189">
        <v>4399.9949999999999</v>
      </c>
      <c r="F456" s="190" t="s">
        <v>932</v>
      </c>
    </row>
    <row r="457" spans="1:6" ht="18.95" customHeight="1" x14ac:dyDescent="0.2">
      <c r="A457" s="186" t="s">
        <v>929</v>
      </c>
      <c r="B457" s="186" t="s">
        <v>930</v>
      </c>
      <c r="C457" s="187" t="s">
        <v>1039</v>
      </c>
      <c r="D457" s="188" t="s">
        <v>486</v>
      </c>
      <c r="E457" s="189">
        <v>2242</v>
      </c>
      <c r="F457" s="190" t="s">
        <v>932</v>
      </c>
    </row>
    <row r="458" spans="1:6" ht="18.95" customHeight="1" x14ac:dyDescent="0.2">
      <c r="A458" s="186" t="s">
        <v>929</v>
      </c>
      <c r="B458" s="186" t="s">
        <v>930</v>
      </c>
      <c r="C458" s="187" t="s">
        <v>1040</v>
      </c>
      <c r="D458" s="188" t="s">
        <v>486</v>
      </c>
      <c r="E458" s="189">
        <v>1982.4</v>
      </c>
      <c r="F458" s="190" t="s">
        <v>932</v>
      </c>
    </row>
    <row r="459" spans="1:6" ht="24" x14ac:dyDescent="0.2">
      <c r="A459" s="186" t="s">
        <v>929</v>
      </c>
      <c r="B459" s="186" t="s">
        <v>930</v>
      </c>
      <c r="C459" s="187" t="s">
        <v>1041</v>
      </c>
      <c r="D459" s="188" t="s">
        <v>486</v>
      </c>
      <c r="E459" s="189">
        <v>2006</v>
      </c>
      <c r="F459" s="190" t="s">
        <v>932</v>
      </c>
    </row>
    <row r="460" spans="1:6" ht="15" customHeight="1" x14ac:dyDescent="0.2">
      <c r="A460" s="186" t="s">
        <v>929</v>
      </c>
      <c r="B460" s="186" t="s">
        <v>930</v>
      </c>
      <c r="C460" s="187" t="s">
        <v>1042</v>
      </c>
      <c r="D460" s="188" t="s">
        <v>486</v>
      </c>
      <c r="E460" s="189">
        <v>3186</v>
      </c>
      <c r="F460" s="190" t="s">
        <v>932</v>
      </c>
    </row>
    <row r="461" spans="1:6" ht="24" x14ac:dyDescent="0.2">
      <c r="A461" s="186" t="s">
        <v>929</v>
      </c>
      <c r="B461" s="186" t="s">
        <v>930</v>
      </c>
      <c r="C461" s="187" t="s">
        <v>1043</v>
      </c>
      <c r="D461" s="188" t="s">
        <v>486</v>
      </c>
      <c r="E461" s="189">
        <v>2908.2525000000001</v>
      </c>
      <c r="F461" s="190" t="s">
        <v>932</v>
      </c>
    </row>
    <row r="462" spans="1:6" ht="20.25" customHeight="1" x14ac:dyDescent="0.2">
      <c r="A462" s="186" t="s">
        <v>929</v>
      </c>
      <c r="B462" s="186" t="s">
        <v>930</v>
      </c>
      <c r="C462" s="187" t="s">
        <v>1044</v>
      </c>
      <c r="D462" s="188" t="s">
        <v>486</v>
      </c>
      <c r="E462" s="189">
        <v>4979.6000000000004</v>
      </c>
      <c r="F462" s="190" t="s">
        <v>932</v>
      </c>
    </row>
    <row r="463" spans="1:6" ht="21.75" customHeight="1" x14ac:dyDescent="0.2">
      <c r="A463" s="186" t="s">
        <v>929</v>
      </c>
      <c r="B463" s="186" t="s">
        <v>930</v>
      </c>
      <c r="C463" s="187" t="s">
        <v>1045</v>
      </c>
      <c r="D463" s="188" t="s">
        <v>486</v>
      </c>
      <c r="E463" s="189">
        <v>4248</v>
      </c>
      <c r="F463" s="190" t="s">
        <v>932</v>
      </c>
    </row>
    <row r="464" spans="1:6" ht="21.75" customHeight="1" x14ac:dyDescent="0.2">
      <c r="A464" s="186" t="s">
        <v>929</v>
      </c>
      <c r="B464" s="186" t="s">
        <v>930</v>
      </c>
      <c r="C464" s="187" t="s">
        <v>1046</v>
      </c>
      <c r="D464" s="188" t="s">
        <v>486</v>
      </c>
      <c r="E464" s="189">
        <v>2419</v>
      </c>
      <c r="F464" s="190" t="s">
        <v>932</v>
      </c>
    </row>
    <row r="465" spans="1:6" ht="15" customHeight="1" x14ac:dyDescent="0.2">
      <c r="A465" s="186" t="s">
        <v>929</v>
      </c>
      <c r="B465" s="186" t="s">
        <v>930</v>
      </c>
      <c r="C465" s="187" t="s">
        <v>1047</v>
      </c>
      <c r="D465" s="188" t="s">
        <v>486</v>
      </c>
      <c r="E465" s="189">
        <v>5015</v>
      </c>
      <c r="F465" s="190" t="s">
        <v>932</v>
      </c>
    </row>
    <row r="466" spans="1:6" ht="17.100000000000001" customHeight="1" x14ac:dyDescent="0.2">
      <c r="A466" s="186" t="s">
        <v>929</v>
      </c>
      <c r="B466" s="186" t="s">
        <v>930</v>
      </c>
      <c r="C466" s="187" t="s">
        <v>1048</v>
      </c>
      <c r="D466" s="188" t="s">
        <v>486</v>
      </c>
      <c r="E466" s="189">
        <v>4398.45</v>
      </c>
      <c r="F466" s="190" t="s">
        <v>932</v>
      </c>
    </row>
    <row r="467" spans="1:6" ht="14.1" customHeight="1" x14ac:dyDescent="0.2">
      <c r="A467" s="186" t="s">
        <v>929</v>
      </c>
      <c r="B467" s="186" t="s">
        <v>930</v>
      </c>
      <c r="C467" s="187" t="s">
        <v>1049</v>
      </c>
      <c r="D467" s="188" t="s">
        <v>486</v>
      </c>
      <c r="E467" s="189">
        <v>8142</v>
      </c>
      <c r="F467" s="190" t="s">
        <v>932</v>
      </c>
    </row>
    <row r="468" spans="1:6" ht="14.1" customHeight="1" x14ac:dyDescent="0.2">
      <c r="A468" s="186" t="s">
        <v>929</v>
      </c>
      <c r="B468" s="186" t="s">
        <v>930</v>
      </c>
      <c r="C468" s="187" t="s">
        <v>1050</v>
      </c>
      <c r="D468" s="188" t="s">
        <v>486</v>
      </c>
      <c r="E468" s="189">
        <v>6608</v>
      </c>
      <c r="F468" s="190" t="s">
        <v>932</v>
      </c>
    </row>
    <row r="469" spans="1:6" ht="15" customHeight="1" x14ac:dyDescent="0.2">
      <c r="A469" s="186" t="s">
        <v>929</v>
      </c>
      <c r="B469" s="186" t="s">
        <v>930</v>
      </c>
      <c r="C469" s="187" t="s">
        <v>1051</v>
      </c>
      <c r="D469" s="188" t="s">
        <v>486</v>
      </c>
      <c r="E469" s="189">
        <v>1899.8</v>
      </c>
      <c r="F469" s="190" t="s">
        <v>932</v>
      </c>
    </row>
    <row r="470" spans="1:6" ht="24" x14ac:dyDescent="0.2">
      <c r="A470" s="186" t="s">
        <v>929</v>
      </c>
      <c r="B470" s="186" t="s">
        <v>930</v>
      </c>
      <c r="C470" s="187" t="s">
        <v>1052</v>
      </c>
      <c r="D470" s="188" t="s">
        <v>486</v>
      </c>
      <c r="E470" s="189">
        <v>7788</v>
      </c>
      <c r="F470" s="190" t="s">
        <v>932</v>
      </c>
    </row>
    <row r="471" spans="1:6" ht="24" x14ac:dyDescent="0.2">
      <c r="A471" s="186" t="s">
        <v>929</v>
      </c>
      <c r="B471" s="186" t="s">
        <v>930</v>
      </c>
      <c r="C471" s="187" t="s">
        <v>1053</v>
      </c>
      <c r="D471" s="188" t="s">
        <v>486</v>
      </c>
      <c r="E471" s="189">
        <v>8732</v>
      </c>
      <c r="F471" s="190" t="s">
        <v>932</v>
      </c>
    </row>
    <row r="472" spans="1:6" ht="14.1" customHeight="1" x14ac:dyDescent="0.2">
      <c r="A472" s="186" t="s">
        <v>929</v>
      </c>
      <c r="B472" s="186" t="s">
        <v>930</v>
      </c>
      <c r="C472" s="187" t="s">
        <v>1054</v>
      </c>
      <c r="D472" s="188" t="s">
        <v>486</v>
      </c>
      <c r="E472" s="189">
        <v>1911.01</v>
      </c>
      <c r="F472" s="190" t="s">
        <v>932</v>
      </c>
    </row>
    <row r="473" spans="1:6" ht="14.1" customHeight="1" x14ac:dyDescent="0.2">
      <c r="A473" s="186" t="s">
        <v>929</v>
      </c>
      <c r="B473" s="186" t="s">
        <v>930</v>
      </c>
      <c r="C473" s="187" t="s">
        <v>1055</v>
      </c>
      <c r="D473" s="188" t="s">
        <v>486</v>
      </c>
      <c r="E473" s="189">
        <v>7670</v>
      </c>
      <c r="F473" s="190" t="s">
        <v>932</v>
      </c>
    </row>
    <row r="474" spans="1:6" ht="15.95" customHeight="1" x14ac:dyDescent="0.2">
      <c r="A474" s="186" t="s">
        <v>929</v>
      </c>
      <c r="B474" s="186" t="s">
        <v>930</v>
      </c>
      <c r="C474" s="187" t="s">
        <v>1056</v>
      </c>
      <c r="D474" s="188" t="s">
        <v>486</v>
      </c>
      <c r="E474" s="189">
        <v>14.75</v>
      </c>
      <c r="F474" s="190" t="s">
        <v>932</v>
      </c>
    </row>
    <row r="475" spans="1:6" ht="15.95" customHeight="1" x14ac:dyDescent="0.2">
      <c r="A475" s="186" t="s">
        <v>929</v>
      </c>
      <c r="B475" s="186" t="s">
        <v>930</v>
      </c>
      <c r="C475" s="187" t="s">
        <v>1057</v>
      </c>
      <c r="D475" s="188" t="s">
        <v>486</v>
      </c>
      <c r="E475" s="189">
        <v>233.64</v>
      </c>
      <c r="F475" s="190" t="s">
        <v>932</v>
      </c>
    </row>
    <row r="476" spans="1:6" ht="15" customHeight="1" x14ac:dyDescent="0.2">
      <c r="A476" s="194" t="s">
        <v>1058</v>
      </c>
      <c r="B476" s="194" t="s">
        <v>1059</v>
      </c>
      <c r="C476" s="195" t="s">
        <v>1060</v>
      </c>
      <c r="D476" s="196" t="s">
        <v>884</v>
      </c>
      <c r="E476" s="197">
        <v>250</v>
      </c>
      <c r="F476" s="198" t="s">
        <v>1061</v>
      </c>
    </row>
    <row r="477" spans="1:6" x14ac:dyDescent="0.2">
      <c r="A477" s="194" t="s">
        <v>1058</v>
      </c>
      <c r="B477" s="194" t="s">
        <v>1059</v>
      </c>
      <c r="C477" s="195" t="s">
        <v>1062</v>
      </c>
      <c r="D477" s="196" t="s">
        <v>486</v>
      </c>
      <c r="E477" s="197">
        <v>362.25</v>
      </c>
      <c r="F477" s="198" t="s">
        <v>1063</v>
      </c>
    </row>
    <row r="478" spans="1:6" ht="15" customHeight="1" x14ac:dyDescent="0.2">
      <c r="A478" s="194" t="s">
        <v>1058</v>
      </c>
      <c r="B478" s="194" t="s">
        <v>1059</v>
      </c>
      <c r="C478" s="195" t="s">
        <v>1064</v>
      </c>
      <c r="D478" s="196" t="s">
        <v>486</v>
      </c>
      <c r="E478" s="197">
        <v>402.67669999999998</v>
      </c>
      <c r="F478" s="198" t="s">
        <v>1061</v>
      </c>
    </row>
    <row r="479" spans="1:6" x14ac:dyDescent="0.2">
      <c r="A479" s="194" t="s">
        <v>1058</v>
      </c>
      <c r="B479" s="194" t="s">
        <v>1059</v>
      </c>
      <c r="C479" s="199" t="s">
        <v>1065</v>
      </c>
      <c r="D479" s="200" t="s">
        <v>486</v>
      </c>
      <c r="E479" s="201">
        <v>475.16</v>
      </c>
      <c r="F479" s="198" t="s">
        <v>1063</v>
      </c>
    </row>
    <row r="480" spans="1:6" ht="15.95" customHeight="1" x14ac:dyDescent="0.2">
      <c r="A480" s="194" t="s">
        <v>1058</v>
      </c>
      <c r="B480" s="194" t="s">
        <v>1059</v>
      </c>
      <c r="C480" s="195" t="s">
        <v>1066</v>
      </c>
      <c r="D480" s="196" t="s">
        <v>486</v>
      </c>
      <c r="E480" s="197">
        <v>466.1</v>
      </c>
      <c r="F480" s="198" t="s">
        <v>1061</v>
      </c>
    </row>
    <row r="481" spans="1:6" x14ac:dyDescent="0.2">
      <c r="A481" s="194" t="s">
        <v>1058</v>
      </c>
      <c r="B481" s="194" t="s">
        <v>1059</v>
      </c>
      <c r="C481" s="195" t="s">
        <v>1067</v>
      </c>
      <c r="D481" s="196" t="s">
        <v>486</v>
      </c>
      <c r="E481" s="197">
        <v>475.16</v>
      </c>
      <c r="F481" s="198" t="s">
        <v>1063</v>
      </c>
    </row>
    <row r="482" spans="1:6" ht="17.100000000000001" customHeight="1" x14ac:dyDescent="0.2">
      <c r="A482" s="194" t="s">
        <v>1058</v>
      </c>
      <c r="B482" s="194" t="s">
        <v>1059</v>
      </c>
      <c r="C482" s="195" t="s">
        <v>1068</v>
      </c>
      <c r="D482" s="196" t="s">
        <v>803</v>
      </c>
      <c r="E482" s="197">
        <v>148</v>
      </c>
      <c r="F482" s="198" t="s">
        <v>1061</v>
      </c>
    </row>
    <row r="483" spans="1:6" x14ac:dyDescent="0.2">
      <c r="A483" s="194" t="s">
        <v>1058</v>
      </c>
      <c r="B483" s="194" t="s">
        <v>1059</v>
      </c>
      <c r="C483" s="195" t="s">
        <v>1069</v>
      </c>
      <c r="D483" s="196" t="s">
        <v>803</v>
      </c>
      <c r="E483" s="197">
        <v>393.75</v>
      </c>
      <c r="F483" s="198" t="s">
        <v>1063</v>
      </c>
    </row>
    <row r="484" spans="1:6" x14ac:dyDescent="0.2">
      <c r="A484" s="194" t="s">
        <v>1058</v>
      </c>
      <c r="B484" s="194" t="s">
        <v>1059</v>
      </c>
      <c r="C484" s="195" t="s">
        <v>1070</v>
      </c>
      <c r="D484" s="196" t="s">
        <v>486</v>
      </c>
      <c r="E484" s="197">
        <v>1535.12</v>
      </c>
      <c r="F484" s="198" t="s">
        <v>1063</v>
      </c>
    </row>
    <row r="485" spans="1:6" x14ac:dyDescent="0.2">
      <c r="A485" s="194" t="s">
        <v>1058</v>
      </c>
      <c r="B485" s="194" t="s">
        <v>1059</v>
      </c>
      <c r="C485" s="195" t="s">
        <v>1071</v>
      </c>
      <c r="D485" s="196" t="s">
        <v>486</v>
      </c>
      <c r="E485" s="197">
        <v>1300.95</v>
      </c>
      <c r="F485" s="198" t="s">
        <v>1061</v>
      </c>
    </row>
    <row r="486" spans="1:6" x14ac:dyDescent="0.2">
      <c r="A486" s="194" t="s">
        <v>1058</v>
      </c>
      <c r="B486" s="194" t="s">
        <v>1059</v>
      </c>
      <c r="C486" s="195" t="s">
        <v>1072</v>
      </c>
      <c r="D486" s="196" t="s">
        <v>486</v>
      </c>
      <c r="E486" s="197">
        <v>299.72000000000003</v>
      </c>
      <c r="F486" s="198" t="s">
        <v>1063</v>
      </c>
    </row>
    <row r="487" spans="1:6" x14ac:dyDescent="0.2">
      <c r="A487" s="194" t="s">
        <v>1058</v>
      </c>
      <c r="B487" s="194" t="s">
        <v>1059</v>
      </c>
      <c r="C487" s="195" t="s">
        <v>1073</v>
      </c>
      <c r="D487" s="196" t="s">
        <v>486</v>
      </c>
      <c r="E487" s="197">
        <v>236</v>
      </c>
      <c r="F487" s="198" t="s">
        <v>1061</v>
      </c>
    </row>
    <row r="488" spans="1:6" x14ac:dyDescent="0.2">
      <c r="A488" s="194" t="s">
        <v>1058</v>
      </c>
      <c r="B488" s="194" t="s">
        <v>1059</v>
      </c>
      <c r="C488" s="195" t="s">
        <v>1074</v>
      </c>
      <c r="D488" s="196" t="s">
        <v>486</v>
      </c>
      <c r="E488" s="197">
        <v>131.58000000000001</v>
      </c>
      <c r="F488" s="198" t="s">
        <v>1063</v>
      </c>
    </row>
    <row r="489" spans="1:6" ht="21.95" customHeight="1" x14ac:dyDescent="0.2">
      <c r="A489" s="194" t="s">
        <v>1058</v>
      </c>
      <c r="B489" s="194" t="s">
        <v>1059</v>
      </c>
      <c r="C489" s="195" t="s">
        <v>1075</v>
      </c>
      <c r="D489" s="196" t="s">
        <v>486</v>
      </c>
      <c r="E489" s="197">
        <v>136.29</v>
      </c>
      <c r="F489" s="198" t="s">
        <v>1061</v>
      </c>
    </row>
    <row r="490" spans="1:6" ht="24.75" customHeight="1" x14ac:dyDescent="0.2">
      <c r="A490" s="194" t="s">
        <v>1058</v>
      </c>
      <c r="B490" s="194" t="s">
        <v>1059</v>
      </c>
      <c r="C490" s="195" t="s">
        <v>1076</v>
      </c>
      <c r="D490" s="196" t="s">
        <v>486</v>
      </c>
      <c r="E490" s="197">
        <v>74.34</v>
      </c>
      <c r="F490" s="198" t="s">
        <v>1061</v>
      </c>
    </row>
    <row r="491" spans="1:6" ht="27.75" customHeight="1" x14ac:dyDescent="0.2">
      <c r="A491" s="194" t="s">
        <v>1058</v>
      </c>
      <c r="B491" s="194" t="s">
        <v>1059</v>
      </c>
      <c r="C491" s="195" t="s">
        <v>1077</v>
      </c>
      <c r="D491" s="196" t="s">
        <v>486</v>
      </c>
      <c r="E491" s="197">
        <v>52.4983</v>
      </c>
      <c r="F491" s="198" t="s">
        <v>1061</v>
      </c>
    </row>
    <row r="492" spans="1:6" ht="24.95" customHeight="1" x14ac:dyDescent="0.2">
      <c r="A492" s="194" t="s">
        <v>1058</v>
      </c>
      <c r="B492" s="194" t="s">
        <v>1059</v>
      </c>
      <c r="C492" s="195" t="s">
        <v>1078</v>
      </c>
      <c r="D492" s="196" t="s">
        <v>486</v>
      </c>
      <c r="E492" s="197">
        <v>61.95</v>
      </c>
      <c r="F492" s="198" t="s">
        <v>1063</v>
      </c>
    </row>
    <row r="493" spans="1:6" ht="20.100000000000001" customHeight="1" x14ac:dyDescent="0.2">
      <c r="A493" s="194" t="s">
        <v>1058</v>
      </c>
      <c r="B493" s="194" t="s">
        <v>1059</v>
      </c>
      <c r="C493" s="195" t="s">
        <v>1079</v>
      </c>
      <c r="D493" s="196" t="s">
        <v>486</v>
      </c>
      <c r="E493" s="197">
        <v>94.352699999999999</v>
      </c>
      <c r="F493" s="198" t="s">
        <v>1061</v>
      </c>
    </row>
    <row r="494" spans="1:6" ht="21" customHeight="1" x14ac:dyDescent="0.2">
      <c r="A494" s="194" t="s">
        <v>1058</v>
      </c>
      <c r="B494" s="194" t="s">
        <v>1059</v>
      </c>
      <c r="C494" s="195" t="s">
        <v>1080</v>
      </c>
      <c r="D494" s="196" t="s">
        <v>486</v>
      </c>
      <c r="E494" s="197">
        <v>131.58199999999999</v>
      </c>
      <c r="F494" s="198" t="s">
        <v>1063</v>
      </c>
    </row>
    <row r="495" spans="1:6" ht="22.5" customHeight="1" x14ac:dyDescent="0.2">
      <c r="A495" s="194" t="s">
        <v>1058</v>
      </c>
      <c r="B495" s="194" t="s">
        <v>1059</v>
      </c>
      <c r="C495" s="195" t="s">
        <v>1081</v>
      </c>
      <c r="D495" s="196" t="s">
        <v>486</v>
      </c>
      <c r="E495" s="197">
        <v>94.352699999999999</v>
      </c>
      <c r="F495" s="198" t="s">
        <v>1061</v>
      </c>
    </row>
    <row r="496" spans="1:6" ht="21" customHeight="1" x14ac:dyDescent="0.2">
      <c r="A496" s="194" t="s">
        <v>1058</v>
      </c>
      <c r="B496" s="194" t="s">
        <v>1059</v>
      </c>
      <c r="C496" s="195" t="s">
        <v>1082</v>
      </c>
      <c r="D496" s="196" t="s">
        <v>486</v>
      </c>
      <c r="E496" s="197">
        <v>131.58199999999999</v>
      </c>
      <c r="F496" s="198" t="s">
        <v>1063</v>
      </c>
    </row>
    <row r="497" spans="1:6" ht="21" customHeight="1" x14ac:dyDescent="0.2">
      <c r="A497" s="194" t="s">
        <v>1058</v>
      </c>
      <c r="B497" s="194" t="s">
        <v>1059</v>
      </c>
      <c r="C497" s="195" t="s">
        <v>1083</v>
      </c>
      <c r="D497" s="196" t="s">
        <v>486</v>
      </c>
      <c r="E497" s="197">
        <v>43.365299999999998</v>
      </c>
      <c r="F497" s="198" t="s">
        <v>1061</v>
      </c>
    </row>
    <row r="498" spans="1:6" ht="23.25" customHeight="1" x14ac:dyDescent="0.2">
      <c r="A498" s="194" t="s">
        <v>1058</v>
      </c>
      <c r="B498" s="194" t="s">
        <v>1059</v>
      </c>
      <c r="C498" s="195" t="s">
        <v>1084</v>
      </c>
      <c r="D498" s="196" t="s">
        <v>486</v>
      </c>
      <c r="E498" s="197">
        <v>78.75</v>
      </c>
      <c r="F498" s="198" t="s">
        <v>1063</v>
      </c>
    </row>
    <row r="499" spans="1:6" ht="23.25" customHeight="1" x14ac:dyDescent="0.2">
      <c r="A499" s="194" t="s">
        <v>1058</v>
      </c>
      <c r="B499" s="194" t="s">
        <v>1059</v>
      </c>
      <c r="C499" s="195" t="s">
        <v>1085</v>
      </c>
      <c r="D499" s="196" t="s">
        <v>486</v>
      </c>
      <c r="E499" s="197">
        <v>73</v>
      </c>
      <c r="F499" s="198" t="s">
        <v>1061</v>
      </c>
    </row>
    <row r="500" spans="1:6" ht="15" customHeight="1" x14ac:dyDescent="0.2">
      <c r="A500" s="194" t="s">
        <v>1058</v>
      </c>
      <c r="B500" s="194" t="s">
        <v>1059</v>
      </c>
      <c r="C500" s="195" t="s">
        <v>1086</v>
      </c>
      <c r="D500" s="196" t="s">
        <v>486</v>
      </c>
      <c r="E500" s="197">
        <v>723.70500000000004</v>
      </c>
      <c r="F500" s="198" t="s">
        <v>1063</v>
      </c>
    </row>
    <row r="501" spans="1:6" ht="22.5" customHeight="1" x14ac:dyDescent="0.2">
      <c r="A501" s="194" t="s">
        <v>1058</v>
      </c>
      <c r="B501" s="194" t="s">
        <v>1059</v>
      </c>
      <c r="C501" s="195" t="s">
        <v>1087</v>
      </c>
      <c r="D501" s="196" t="s">
        <v>486</v>
      </c>
      <c r="E501" s="197">
        <v>224.2</v>
      </c>
      <c r="F501" s="198" t="s">
        <v>1061</v>
      </c>
    </row>
    <row r="502" spans="1:6" ht="26.25" customHeight="1" x14ac:dyDescent="0.2">
      <c r="A502" s="194" t="s">
        <v>1058</v>
      </c>
      <c r="B502" s="194" t="s">
        <v>1059</v>
      </c>
      <c r="C502" s="195" t="s">
        <v>1088</v>
      </c>
      <c r="D502" s="196" t="s">
        <v>486</v>
      </c>
      <c r="E502" s="197">
        <v>433.65</v>
      </c>
      <c r="F502" s="198" t="s">
        <v>1063</v>
      </c>
    </row>
    <row r="503" spans="1:6" ht="18.95" customHeight="1" x14ac:dyDescent="0.2">
      <c r="A503" s="194" t="s">
        <v>1058</v>
      </c>
      <c r="B503" s="194" t="s">
        <v>1059</v>
      </c>
      <c r="C503" s="195" t="s">
        <v>1089</v>
      </c>
      <c r="D503" s="196" t="s">
        <v>486</v>
      </c>
      <c r="E503" s="197">
        <v>224.2</v>
      </c>
      <c r="F503" s="198" t="s">
        <v>1061</v>
      </c>
    </row>
    <row r="504" spans="1:6" ht="17.100000000000001" customHeight="1" x14ac:dyDescent="0.2">
      <c r="A504" s="194" t="s">
        <v>1058</v>
      </c>
      <c r="B504" s="194" t="s">
        <v>1059</v>
      </c>
      <c r="C504" s="195" t="s">
        <v>1090</v>
      </c>
      <c r="D504" s="196" t="s">
        <v>486</v>
      </c>
      <c r="E504" s="197">
        <v>433.65</v>
      </c>
      <c r="F504" s="198" t="s">
        <v>1063</v>
      </c>
    </row>
    <row r="505" spans="1:6" ht="29.25" customHeight="1" x14ac:dyDescent="0.2">
      <c r="A505" s="194" t="s">
        <v>1058</v>
      </c>
      <c r="B505" s="194" t="s">
        <v>1059</v>
      </c>
      <c r="C505" s="195" t="s">
        <v>1091</v>
      </c>
      <c r="D505" s="196" t="s">
        <v>486</v>
      </c>
      <c r="E505" s="197">
        <v>224.2</v>
      </c>
      <c r="F505" s="198" t="s">
        <v>1061</v>
      </c>
    </row>
    <row r="506" spans="1:6" ht="31.5" customHeight="1" x14ac:dyDescent="0.2">
      <c r="A506" s="194" t="s">
        <v>1058</v>
      </c>
      <c r="B506" s="194" t="s">
        <v>1059</v>
      </c>
      <c r="C506" s="195" t="s">
        <v>1092</v>
      </c>
      <c r="D506" s="196" t="s">
        <v>486</v>
      </c>
      <c r="E506" s="197">
        <v>433.65</v>
      </c>
      <c r="F506" s="198" t="s">
        <v>1063</v>
      </c>
    </row>
    <row r="507" spans="1:6" ht="24.75" customHeight="1" x14ac:dyDescent="0.2">
      <c r="A507" s="194" t="s">
        <v>1058</v>
      </c>
      <c r="B507" s="194" t="s">
        <v>1059</v>
      </c>
      <c r="C507" s="195" t="s">
        <v>1093</v>
      </c>
      <c r="D507" s="196" t="s">
        <v>486</v>
      </c>
      <c r="E507" s="197">
        <v>99.12</v>
      </c>
      <c r="F507" s="198" t="s">
        <v>1061</v>
      </c>
    </row>
    <row r="508" spans="1:6" x14ac:dyDescent="0.2">
      <c r="A508" s="194" t="s">
        <v>1058</v>
      </c>
      <c r="B508" s="194" t="s">
        <v>1059</v>
      </c>
      <c r="C508" s="195" t="s">
        <v>1094</v>
      </c>
      <c r="D508" s="196" t="s">
        <v>486</v>
      </c>
      <c r="E508" s="197">
        <v>384.09</v>
      </c>
      <c r="F508" s="198" t="s">
        <v>1061</v>
      </c>
    </row>
    <row r="509" spans="1:6" ht="36.75" customHeight="1" x14ac:dyDescent="0.2">
      <c r="A509" s="194" t="s">
        <v>1058</v>
      </c>
      <c r="B509" s="194" t="s">
        <v>1059</v>
      </c>
      <c r="C509" s="195" t="s">
        <v>1095</v>
      </c>
      <c r="D509" s="196" t="s">
        <v>486</v>
      </c>
      <c r="E509" s="197">
        <v>3669.75</v>
      </c>
      <c r="F509" s="198" t="s">
        <v>1061</v>
      </c>
    </row>
    <row r="510" spans="1:6" ht="37.5" customHeight="1" x14ac:dyDescent="0.2">
      <c r="A510" s="194" t="s">
        <v>1058</v>
      </c>
      <c r="B510" s="194" t="s">
        <v>1059</v>
      </c>
      <c r="C510" s="195" t="s">
        <v>1096</v>
      </c>
      <c r="D510" s="196" t="s">
        <v>884</v>
      </c>
      <c r="E510" s="197">
        <v>183.75</v>
      </c>
      <c r="F510" s="198" t="s">
        <v>1061</v>
      </c>
    </row>
    <row r="511" spans="1:6" ht="34.5" customHeight="1" x14ac:dyDescent="0.2">
      <c r="A511" s="194" t="s">
        <v>1058</v>
      </c>
      <c r="B511" s="194" t="s">
        <v>1059</v>
      </c>
      <c r="C511" s="195" t="s">
        <v>1097</v>
      </c>
      <c r="D511" s="196" t="s">
        <v>486</v>
      </c>
      <c r="E511" s="197">
        <v>255.86</v>
      </c>
      <c r="F511" s="198" t="s">
        <v>1063</v>
      </c>
    </row>
    <row r="512" spans="1:6" ht="30.75" customHeight="1" x14ac:dyDescent="0.2">
      <c r="A512" s="194" t="s">
        <v>1058</v>
      </c>
      <c r="B512" s="194" t="s">
        <v>1059</v>
      </c>
      <c r="C512" s="195" t="s">
        <v>1098</v>
      </c>
      <c r="D512" s="196" t="s">
        <v>486</v>
      </c>
      <c r="E512" s="197">
        <v>548.26</v>
      </c>
      <c r="F512" s="198" t="s">
        <v>1063</v>
      </c>
    </row>
    <row r="513" spans="1:6" ht="35.25" customHeight="1" x14ac:dyDescent="0.2">
      <c r="A513" s="194" t="s">
        <v>1058</v>
      </c>
      <c r="B513" s="194" t="s">
        <v>1059</v>
      </c>
      <c r="C513" s="195" t="s">
        <v>1099</v>
      </c>
      <c r="D513" s="196" t="s">
        <v>486</v>
      </c>
      <c r="E513" s="197">
        <v>3422</v>
      </c>
      <c r="F513" s="198" t="s">
        <v>1061</v>
      </c>
    </row>
    <row r="514" spans="1:6" ht="24.75" customHeight="1" x14ac:dyDescent="0.2">
      <c r="A514" s="47" t="s">
        <v>129</v>
      </c>
      <c r="B514" s="47" t="s">
        <v>1100</v>
      </c>
      <c r="C514" s="48" t="s">
        <v>1101</v>
      </c>
      <c r="D514" s="49" t="s">
        <v>906</v>
      </c>
      <c r="E514" s="50">
        <v>1500</v>
      </c>
      <c r="F514" s="87" t="s">
        <v>1102</v>
      </c>
    </row>
    <row r="515" spans="1:6" ht="27" customHeight="1" x14ac:dyDescent="0.2">
      <c r="A515" s="47" t="s">
        <v>129</v>
      </c>
      <c r="B515" s="47" t="s">
        <v>1100</v>
      </c>
      <c r="C515" s="48" t="s">
        <v>1101</v>
      </c>
      <c r="D515" s="49" t="s">
        <v>906</v>
      </c>
      <c r="E515" s="50">
        <v>2050</v>
      </c>
      <c r="F515" s="87" t="s">
        <v>1102</v>
      </c>
    </row>
    <row r="516" spans="1:6" ht="27.75" customHeight="1" x14ac:dyDescent="0.2">
      <c r="A516" s="47" t="s">
        <v>129</v>
      </c>
      <c r="B516" s="47" t="s">
        <v>1100</v>
      </c>
      <c r="C516" s="48" t="s">
        <v>1103</v>
      </c>
      <c r="D516" s="49" t="s">
        <v>906</v>
      </c>
      <c r="E516" s="50">
        <v>3500</v>
      </c>
      <c r="F516" s="87" t="s">
        <v>1102</v>
      </c>
    </row>
    <row r="517" spans="1:6" ht="32.25" customHeight="1" x14ac:dyDescent="0.2">
      <c r="A517" s="47" t="s">
        <v>129</v>
      </c>
      <c r="B517" s="47" t="s">
        <v>1100</v>
      </c>
      <c r="C517" s="48" t="s">
        <v>1104</v>
      </c>
      <c r="D517" s="49" t="s">
        <v>906</v>
      </c>
      <c r="E517" s="50">
        <v>2100</v>
      </c>
      <c r="F517" s="87" t="s">
        <v>1102</v>
      </c>
    </row>
    <row r="518" spans="1:6" x14ac:dyDescent="0.2">
      <c r="A518" s="47" t="s">
        <v>269</v>
      </c>
      <c r="B518" s="47" t="s">
        <v>1105</v>
      </c>
      <c r="C518" s="48" t="s">
        <v>269</v>
      </c>
      <c r="D518" s="49" t="s">
        <v>1106</v>
      </c>
      <c r="E518" s="50">
        <v>0</v>
      </c>
      <c r="F518" s="87" t="s">
        <v>1107</v>
      </c>
    </row>
    <row r="519" spans="1:6" x14ac:dyDescent="0.2">
      <c r="A519" s="47" t="s">
        <v>270</v>
      </c>
      <c r="B519" s="47" t="s">
        <v>1105</v>
      </c>
      <c r="C519" s="48" t="s">
        <v>270</v>
      </c>
      <c r="D519" s="49" t="s">
        <v>1106</v>
      </c>
      <c r="E519" s="50">
        <v>0</v>
      </c>
      <c r="F519" s="87" t="s">
        <v>1108</v>
      </c>
    </row>
    <row r="520" spans="1:6" x14ac:dyDescent="0.2">
      <c r="A520" s="47" t="s">
        <v>271</v>
      </c>
      <c r="B520" s="47" t="s">
        <v>1105</v>
      </c>
      <c r="C520" s="48" t="s">
        <v>271</v>
      </c>
      <c r="D520" s="49" t="s">
        <v>1106</v>
      </c>
      <c r="E520" s="50">
        <v>0</v>
      </c>
      <c r="F520" s="87" t="s">
        <v>1109</v>
      </c>
    </row>
    <row r="539" spans="1:4" ht="15" x14ac:dyDescent="0.25">
      <c r="A539" s="202" t="s">
        <v>0</v>
      </c>
      <c r="B539" s="203"/>
      <c r="C539" s="203"/>
      <c r="D539" s="203"/>
    </row>
    <row r="540" spans="1:4" ht="15" x14ac:dyDescent="0.25">
      <c r="A540" s="205" t="s">
        <v>192</v>
      </c>
      <c r="B540" s="203" t="s">
        <v>484</v>
      </c>
      <c r="C540" s="203"/>
      <c r="D540" s="203"/>
    </row>
    <row r="541" spans="1:4" ht="15" x14ac:dyDescent="0.25">
      <c r="A541" s="205" t="s">
        <v>183</v>
      </c>
      <c r="B541" s="203" t="s">
        <v>489</v>
      </c>
      <c r="C541" s="203"/>
      <c r="D541" s="203"/>
    </row>
    <row r="542" spans="1:4" ht="15" x14ac:dyDescent="0.25">
      <c r="A542" s="205" t="s">
        <v>207</v>
      </c>
      <c r="B542" s="203" t="s">
        <v>511</v>
      </c>
      <c r="C542" s="203"/>
      <c r="D542" s="203"/>
    </row>
    <row r="543" spans="1:4" ht="15" x14ac:dyDescent="0.25">
      <c r="A543" s="205" t="s">
        <v>269</v>
      </c>
      <c r="B543" s="203" t="s">
        <v>1105</v>
      </c>
      <c r="C543" s="203"/>
      <c r="D543" s="203"/>
    </row>
    <row r="544" spans="1:4" ht="15" x14ac:dyDescent="0.25">
      <c r="A544" s="205" t="s">
        <v>270</v>
      </c>
      <c r="B544" s="203" t="s">
        <v>1105</v>
      </c>
      <c r="C544" s="203"/>
      <c r="D544" s="203"/>
    </row>
    <row r="545" spans="1:4" ht="15" x14ac:dyDescent="0.25">
      <c r="A545" s="205" t="s">
        <v>521</v>
      </c>
      <c r="B545" s="203" t="s">
        <v>522</v>
      </c>
      <c r="C545" s="203"/>
      <c r="D545" s="203"/>
    </row>
    <row r="546" spans="1:4" ht="15" x14ac:dyDescent="0.25">
      <c r="A546" s="205" t="s">
        <v>276</v>
      </c>
      <c r="B546" s="203" t="s">
        <v>529</v>
      </c>
      <c r="C546" s="203"/>
      <c r="D546" s="203"/>
    </row>
    <row r="547" spans="1:4" ht="15" x14ac:dyDescent="0.25">
      <c r="A547" s="205" t="s">
        <v>264</v>
      </c>
      <c r="B547" s="203" t="s">
        <v>540</v>
      </c>
      <c r="C547" s="203"/>
      <c r="D547" s="203"/>
    </row>
    <row r="548" spans="1:4" ht="15" x14ac:dyDescent="0.25">
      <c r="A548" s="205" t="s">
        <v>630</v>
      </c>
      <c r="B548" s="203" t="s">
        <v>631</v>
      </c>
      <c r="C548" s="203"/>
      <c r="D548" s="203"/>
    </row>
    <row r="549" spans="1:4" ht="15" x14ac:dyDescent="0.25">
      <c r="A549" s="205" t="s">
        <v>452</v>
      </c>
      <c r="B549" s="203" t="s">
        <v>638</v>
      </c>
      <c r="C549" s="203"/>
      <c r="D549" s="203"/>
    </row>
    <row r="550" spans="1:4" ht="15" x14ac:dyDescent="0.25">
      <c r="A550" s="205" t="s">
        <v>642</v>
      </c>
      <c r="B550" s="203" t="s">
        <v>643</v>
      </c>
      <c r="C550" s="203"/>
      <c r="D550" s="203"/>
    </row>
    <row r="551" spans="1:4" ht="15" x14ac:dyDescent="0.25">
      <c r="A551" s="205" t="s">
        <v>236</v>
      </c>
      <c r="B551" s="203" t="s">
        <v>648</v>
      </c>
      <c r="C551" s="203"/>
      <c r="D551" s="203"/>
    </row>
    <row r="552" spans="1:4" ht="15" x14ac:dyDescent="0.25">
      <c r="A552" s="205" t="s">
        <v>223</v>
      </c>
      <c r="B552" s="203" t="s">
        <v>660</v>
      </c>
      <c r="C552" s="203"/>
      <c r="D552" s="203"/>
    </row>
    <row r="553" spans="1:4" ht="15" x14ac:dyDescent="0.25">
      <c r="A553" s="205" t="s">
        <v>128</v>
      </c>
      <c r="B553" s="203" t="s">
        <v>693</v>
      </c>
      <c r="C553" s="203"/>
      <c r="D553" s="203"/>
    </row>
    <row r="554" spans="1:4" ht="15" x14ac:dyDescent="0.25">
      <c r="A554" s="205" t="s">
        <v>204</v>
      </c>
      <c r="B554" s="203" t="s">
        <v>696</v>
      </c>
      <c r="C554" s="203"/>
      <c r="D554" s="203"/>
    </row>
    <row r="555" spans="1:4" ht="15" x14ac:dyDescent="0.25">
      <c r="A555" s="205" t="s">
        <v>158</v>
      </c>
      <c r="B555" s="203" t="s">
        <v>706</v>
      </c>
      <c r="C555" s="203"/>
      <c r="D555" s="203"/>
    </row>
    <row r="556" spans="1:4" ht="15" x14ac:dyDescent="0.25">
      <c r="A556" s="205" t="s">
        <v>710</v>
      </c>
      <c r="B556" s="203" t="s">
        <v>706</v>
      </c>
      <c r="C556" s="203"/>
      <c r="D556" s="203"/>
    </row>
    <row r="557" spans="1:4" ht="15" x14ac:dyDescent="0.25">
      <c r="A557" s="205" t="s">
        <v>157</v>
      </c>
      <c r="B557" s="203" t="s">
        <v>706</v>
      </c>
      <c r="C557" s="203"/>
    </row>
    <row r="558" spans="1:4" ht="15" x14ac:dyDescent="0.25">
      <c r="A558" s="205" t="s">
        <v>717</v>
      </c>
      <c r="B558" s="203" t="s">
        <v>706</v>
      </c>
      <c r="C558" s="203"/>
    </row>
    <row r="559" spans="1:4" ht="15" x14ac:dyDescent="0.25">
      <c r="A559" s="205" t="s">
        <v>726</v>
      </c>
      <c r="B559" s="203" t="s">
        <v>706</v>
      </c>
      <c r="C559" s="203"/>
    </row>
    <row r="560" spans="1:4" ht="15" x14ac:dyDescent="0.25">
      <c r="A560" s="205" t="s">
        <v>247</v>
      </c>
      <c r="B560" s="203" t="s">
        <v>731</v>
      </c>
      <c r="C560" s="203"/>
    </row>
    <row r="561" spans="1:3" ht="15" x14ac:dyDescent="0.25">
      <c r="A561" s="205" t="s">
        <v>748</v>
      </c>
      <c r="B561" s="203" t="s">
        <v>749</v>
      </c>
      <c r="C561" s="203"/>
    </row>
    <row r="562" spans="1:3" ht="15" x14ac:dyDescent="0.25">
      <c r="A562" s="205" t="s">
        <v>257</v>
      </c>
      <c r="B562" s="203" t="s">
        <v>753</v>
      </c>
      <c r="C562" s="203"/>
    </row>
    <row r="563" spans="1:3" ht="15" x14ac:dyDescent="0.25">
      <c r="A563" s="205" t="s">
        <v>149</v>
      </c>
      <c r="B563" s="203" t="s">
        <v>780</v>
      </c>
      <c r="C563" s="203"/>
    </row>
    <row r="564" spans="1:3" ht="15" x14ac:dyDescent="0.25">
      <c r="A564" s="205" t="s">
        <v>279</v>
      </c>
      <c r="B564" s="203" t="s">
        <v>783</v>
      </c>
      <c r="C564" s="203"/>
    </row>
    <row r="565" spans="1:3" ht="15" x14ac:dyDescent="0.25">
      <c r="A565" s="205" t="s">
        <v>271</v>
      </c>
      <c r="B565" s="203" t="s">
        <v>1105</v>
      </c>
      <c r="C565" s="203"/>
    </row>
    <row r="566" spans="1:3" ht="15" x14ac:dyDescent="0.25">
      <c r="A566" s="205" t="s">
        <v>132</v>
      </c>
      <c r="B566" s="203" t="s">
        <v>789</v>
      </c>
      <c r="C566" s="203"/>
    </row>
    <row r="567" spans="1:3" ht="15" x14ac:dyDescent="0.25">
      <c r="A567" s="205" t="s">
        <v>792</v>
      </c>
      <c r="B567" s="203" t="s">
        <v>793</v>
      </c>
      <c r="C567" s="203"/>
    </row>
    <row r="568" spans="1:3" ht="15" x14ac:dyDescent="0.25">
      <c r="A568" s="205" t="s">
        <v>196</v>
      </c>
      <c r="B568" s="203" t="s">
        <v>797</v>
      </c>
      <c r="C568" s="203"/>
    </row>
    <row r="569" spans="1:3" ht="15" x14ac:dyDescent="0.25">
      <c r="A569" s="205" t="s">
        <v>210</v>
      </c>
      <c r="B569" s="203" t="s">
        <v>801</v>
      </c>
      <c r="C569" s="203"/>
    </row>
    <row r="570" spans="1:3" ht="15" x14ac:dyDescent="0.25">
      <c r="A570" s="205" t="s">
        <v>217</v>
      </c>
      <c r="B570" s="203" t="s">
        <v>805</v>
      </c>
      <c r="C570" s="203"/>
    </row>
    <row r="571" spans="1:3" ht="15" x14ac:dyDescent="0.25">
      <c r="A571" s="205" t="s">
        <v>383</v>
      </c>
      <c r="B571" s="203" t="s">
        <v>810</v>
      </c>
      <c r="C571" s="203"/>
    </row>
    <row r="572" spans="1:3" ht="15" x14ac:dyDescent="0.25">
      <c r="A572" s="205" t="s">
        <v>216</v>
      </c>
      <c r="B572" s="203" t="s">
        <v>839</v>
      </c>
      <c r="C572" s="203"/>
    </row>
    <row r="573" spans="1:3" ht="15" x14ac:dyDescent="0.25">
      <c r="A573" s="205" t="s">
        <v>251</v>
      </c>
      <c r="B573" s="203" t="s">
        <v>846</v>
      </c>
      <c r="C573" s="203"/>
    </row>
    <row r="574" spans="1:3" ht="15" x14ac:dyDescent="0.25">
      <c r="A574" s="205" t="s">
        <v>200</v>
      </c>
      <c r="B574" s="203" t="s">
        <v>870</v>
      </c>
      <c r="C574" s="203"/>
    </row>
    <row r="575" spans="1:3" ht="15" x14ac:dyDescent="0.25">
      <c r="A575" s="205" t="s">
        <v>219</v>
      </c>
      <c r="B575" s="203" t="s">
        <v>892</v>
      </c>
      <c r="C575" s="203"/>
    </row>
    <row r="576" spans="1:3" ht="15" x14ac:dyDescent="0.25">
      <c r="A576" s="205" t="s">
        <v>895</v>
      </c>
      <c r="B576" s="203" t="s">
        <v>896</v>
      </c>
      <c r="C576" s="203"/>
    </row>
    <row r="577" spans="1:3" ht="15" x14ac:dyDescent="0.25">
      <c r="A577" s="205" t="s">
        <v>127</v>
      </c>
      <c r="B577" s="203" t="s">
        <v>899</v>
      </c>
      <c r="C577" s="203"/>
    </row>
    <row r="578" spans="1:3" ht="15" x14ac:dyDescent="0.25">
      <c r="A578" s="205" t="s">
        <v>903</v>
      </c>
      <c r="B578" s="203" t="s">
        <v>904</v>
      </c>
      <c r="C578" s="203"/>
    </row>
    <row r="579" spans="1:3" ht="15" x14ac:dyDescent="0.25">
      <c r="A579" s="205" t="s">
        <v>908</v>
      </c>
      <c r="B579" s="203" t="s">
        <v>909</v>
      </c>
      <c r="C579" s="203"/>
    </row>
    <row r="580" spans="1:3" ht="15" x14ac:dyDescent="0.25">
      <c r="A580" s="205" t="s">
        <v>913</v>
      </c>
      <c r="B580" s="203" t="s">
        <v>914</v>
      </c>
      <c r="C580" s="203"/>
    </row>
    <row r="581" spans="1:3" ht="15" x14ac:dyDescent="0.25">
      <c r="A581" s="205" t="s">
        <v>929</v>
      </c>
      <c r="B581" s="203" t="s">
        <v>930</v>
      </c>
      <c r="C581" s="203"/>
    </row>
    <row r="582" spans="1:3" ht="15" x14ac:dyDescent="0.25">
      <c r="A582" s="205" t="s">
        <v>1058</v>
      </c>
      <c r="B582" s="203" t="s">
        <v>1059</v>
      </c>
      <c r="C582" s="203"/>
    </row>
    <row r="583" spans="1:3" ht="15" x14ac:dyDescent="0.25">
      <c r="A583" s="205" t="s">
        <v>129</v>
      </c>
      <c r="B583" s="203" t="s">
        <v>1100</v>
      </c>
      <c r="C583" s="203"/>
    </row>
    <row r="584" spans="1:3" ht="15" x14ac:dyDescent="0.25">
      <c r="A584" s="205"/>
      <c r="B584" s="203"/>
      <c r="C584" s="203"/>
    </row>
    <row r="585" spans="1:3" ht="15" x14ac:dyDescent="0.25">
      <c r="B585" s="203"/>
    </row>
    <row r="586" spans="1:3" ht="15" x14ac:dyDescent="0.25">
      <c r="B586" s="203"/>
    </row>
    <row r="587" spans="1:3" ht="15" x14ac:dyDescent="0.25">
      <c r="B587" s="203"/>
    </row>
    <row r="588" spans="1:3" ht="15" x14ac:dyDescent="0.25">
      <c r="B588" s="203"/>
    </row>
    <row r="589" spans="1:3" ht="15" x14ac:dyDescent="0.25">
      <c r="B589" s="203"/>
    </row>
    <row r="590" spans="1:3" ht="15" x14ac:dyDescent="0.25">
      <c r="B590" s="203"/>
    </row>
    <row r="591" spans="1:3" ht="15" x14ac:dyDescent="0.25">
      <c r="B591" s="203"/>
    </row>
    <row r="592" spans="1:3" ht="15" x14ac:dyDescent="0.25">
      <c r="B592" s="203"/>
    </row>
    <row r="593" spans="2:2" ht="15" x14ac:dyDescent="0.25">
      <c r="B593" s="203"/>
    </row>
    <row r="594" spans="2:2" ht="15" x14ac:dyDescent="0.25">
      <c r="B594" s="203"/>
    </row>
    <row r="595" spans="2:2" ht="15" x14ac:dyDescent="0.25">
      <c r="B595" s="203"/>
    </row>
    <row r="596" spans="2:2" ht="15" x14ac:dyDescent="0.25">
      <c r="B596" s="203"/>
    </row>
    <row r="597" spans="2:2" ht="15" x14ac:dyDescent="0.25">
      <c r="B597" s="203"/>
    </row>
    <row r="598" spans="2:2" ht="15" x14ac:dyDescent="0.25">
      <c r="B598" s="203"/>
    </row>
    <row r="599" spans="2:2" ht="15" x14ac:dyDescent="0.25">
      <c r="B599" s="203"/>
    </row>
    <row r="600" spans="2:2" ht="15" x14ac:dyDescent="0.25">
      <c r="B600" s="203"/>
    </row>
    <row r="601" spans="2:2" ht="15" x14ac:dyDescent="0.25">
      <c r="B601" s="203"/>
    </row>
    <row r="602" spans="2:2" ht="15" x14ac:dyDescent="0.25">
      <c r="B602" s="203"/>
    </row>
    <row r="603" spans="2:2" ht="15" x14ac:dyDescent="0.25">
      <c r="B603" s="203"/>
    </row>
    <row r="604" spans="2:2" ht="15" x14ac:dyDescent="0.25">
      <c r="B604" s="203"/>
    </row>
    <row r="605" spans="2:2" ht="15" x14ac:dyDescent="0.25">
      <c r="B605" s="203"/>
    </row>
    <row r="606" spans="2:2" ht="15" x14ac:dyDescent="0.25">
      <c r="B606" s="203"/>
    </row>
    <row r="607" spans="2:2" ht="15" x14ac:dyDescent="0.25">
      <c r="B607" s="203"/>
    </row>
    <row r="608" spans="2:2" ht="15" x14ac:dyDescent="0.25">
      <c r="B608" s="203"/>
    </row>
    <row r="609" spans="2:2" ht="15" x14ac:dyDescent="0.25">
      <c r="B609" s="203"/>
    </row>
    <row r="610" spans="2:2" ht="15" x14ac:dyDescent="0.25">
      <c r="B610" s="203"/>
    </row>
    <row r="611" spans="2:2" ht="15" x14ac:dyDescent="0.25">
      <c r="B611" s="203"/>
    </row>
    <row r="612" spans="2:2" ht="15" x14ac:dyDescent="0.25">
      <c r="B612" s="203"/>
    </row>
    <row r="613" spans="2:2" ht="15" x14ac:dyDescent="0.25">
      <c r="B613" s="203"/>
    </row>
    <row r="614" spans="2:2" ht="15" x14ac:dyDescent="0.25">
      <c r="B614" s="203"/>
    </row>
    <row r="615" spans="2:2" ht="15" x14ac:dyDescent="0.25">
      <c r="B615" s="203"/>
    </row>
    <row r="616" spans="2:2" ht="15" x14ac:dyDescent="0.25">
      <c r="B616" s="203"/>
    </row>
    <row r="617" spans="2:2" ht="15" x14ac:dyDescent="0.25">
      <c r="B617" s="203"/>
    </row>
    <row r="618" spans="2:2" ht="15" x14ac:dyDescent="0.25">
      <c r="B618" s="203"/>
    </row>
    <row r="619" spans="2:2" ht="15" x14ac:dyDescent="0.25">
      <c r="B619" s="203"/>
    </row>
    <row r="620" spans="2:2" ht="15" x14ac:dyDescent="0.25">
      <c r="B620" s="203"/>
    </row>
    <row r="621" spans="2:2" ht="15" x14ac:dyDescent="0.25">
      <c r="B621" s="203"/>
    </row>
    <row r="622" spans="2:2" ht="15" x14ac:dyDescent="0.25">
      <c r="B622" s="203"/>
    </row>
    <row r="623" spans="2:2" ht="15" x14ac:dyDescent="0.25">
      <c r="B623" s="203"/>
    </row>
    <row r="624" spans="2:2" ht="15" x14ac:dyDescent="0.25">
      <c r="B624" s="203"/>
    </row>
    <row r="625" spans="2:2" ht="15" x14ac:dyDescent="0.25">
      <c r="B625" s="203"/>
    </row>
    <row r="626" spans="2:2" ht="15" x14ac:dyDescent="0.25">
      <c r="B626" s="203"/>
    </row>
    <row r="627" spans="2:2" ht="15" x14ac:dyDescent="0.25">
      <c r="B627" s="203"/>
    </row>
    <row r="628" spans="2:2" ht="15" x14ac:dyDescent="0.25">
      <c r="B628" s="203"/>
    </row>
  </sheetData>
  <autoFilter ref="A1:E517">
    <sortState ref="A2:E623">
      <sortCondition ref="A1:A623"/>
    </sortState>
  </autoFilter>
  <conditionalFormatting sqref="C513 C135 C449:C450">
    <cfRule type="colorScale" priority="2">
      <colorScale>
        <cfvo type="min"/>
        <cfvo type="percentile" val="50"/>
        <cfvo type="max"/>
        <color rgb="FFF8696B"/>
        <color rgb="FFFFEB84"/>
        <color rgb="FF63BE7B"/>
      </colorScale>
    </cfRule>
  </conditionalFormatting>
  <conditionalFormatting sqref="D449 D135">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conditionalFormatting sqref="A513">
    <cfRule type="colorScale" priority="1">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&amp;CReporte&amp;LSistema de Información de la Gestión FinancieraPeriodo:2017&amp;RCC-00327/06/2017 08:23:24Página &amp;P de &amp;N40222915072-SIGEF</oddHeader>
    <oddFooter>&amp;C&amp;L&amp;R 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41</vt:i4>
      </vt:variant>
    </vt:vector>
  </HeadingPairs>
  <TitlesOfParts>
    <vt:vector size="49" baseType="lpstr">
      <vt:lpstr>PPNE1</vt:lpstr>
      <vt:lpstr>PPNE2</vt:lpstr>
      <vt:lpstr>Sheet1</vt:lpstr>
      <vt:lpstr>PPNE2.1</vt:lpstr>
      <vt:lpstr>PPNE3</vt:lpstr>
      <vt:lpstr>PPNE4</vt:lpstr>
      <vt:lpstr>PPNE5</vt:lpstr>
      <vt:lpstr>Insumos</vt:lpstr>
      <vt:lpstr>PPNE5!Área_de_impresión</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lpstr>PPNE5!Títulos_a_imprimir</vt:lpstr>
    </vt:vector>
  </TitlesOfParts>
  <Company>sespas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Aristina Familia</cp:lastModifiedBy>
  <cp:lastPrinted>2021-07-20T15:30:18Z</cp:lastPrinted>
  <dcterms:created xsi:type="dcterms:W3CDTF">2007-07-31T17:41:49Z</dcterms:created>
  <dcterms:modified xsi:type="dcterms:W3CDTF">2022-01-05T12:34:19Z</dcterms:modified>
</cp:coreProperties>
</file>